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7B8355F-9FB9-4D24-85D2-CB776319153E}" xr6:coauthVersionLast="45" xr6:coauthVersionMax="45" xr10:uidLastSave="{00000000-0000-0000-0000-000000000000}"/>
  <bookViews>
    <workbookView xWindow="-108" yWindow="-108" windowWidth="23256" windowHeight="12576" tabRatio="844" xr2:uid="{00000000-000D-0000-FFFF-FFFF00000000}"/>
  </bookViews>
  <sheets>
    <sheet name="ამბ.ც.წერეთლის გამზ." sheetId="1" r:id="rId1"/>
    <sheet name="კრებსითი ხ-ვა" sheetId="3" r:id="rId2"/>
    <sheet name="სართ სამშ" sheetId="4" r:id="rId3"/>
    <sheet name="ელ.სამუშაოები" sheetId="5" r:id="rId4"/>
    <sheet name="წყალ-კანალიზაცია" sheetId="6" r:id="rId5"/>
    <sheet name="გაგრილება-ვენტილაცია" sheetId="7" r:id="rId6"/>
    <sheet name="სუსტი დენები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7" i="4" l="1"/>
  <c r="D125" i="4"/>
  <c r="D90" i="4"/>
  <c r="D88" i="4"/>
  <c r="D87" i="4"/>
  <c r="D118" i="4"/>
  <c r="D114" i="4"/>
  <c r="D113" i="4"/>
  <c r="D111" i="4"/>
  <c r="D106" i="4"/>
  <c r="D110" i="4" s="1"/>
  <c r="D103" i="4"/>
  <c r="D102" i="4"/>
  <c r="D101" i="4"/>
  <c r="D98" i="4"/>
  <c r="D94" i="4"/>
  <c r="D93" i="4"/>
  <c r="D92" i="4"/>
  <c r="D75" i="4"/>
  <c r="D56" i="4"/>
  <c r="D54" i="4"/>
  <c r="D52" i="4"/>
  <c r="D48" i="4"/>
  <c r="D44" i="4"/>
  <c r="D39" i="4"/>
  <c r="D38" i="4"/>
  <c r="D37" i="4"/>
  <c r="D40" i="4"/>
  <c r="D35" i="4"/>
  <c r="D34" i="4"/>
  <c r="D32" i="4"/>
  <c r="D30" i="4"/>
  <c r="D31" i="4"/>
  <c r="D51" i="4"/>
  <c r="D50" i="4"/>
  <c r="D47" i="4"/>
  <c r="D46" i="4"/>
  <c r="D43" i="4"/>
  <c r="D42" i="4"/>
  <c r="D17" i="4"/>
  <c r="D23" i="4"/>
  <c r="D19" i="4"/>
  <c r="D20" i="4" s="1"/>
  <c r="D55" i="4" l="1"/>
  <c r="D22" i="4"/>
  <c r="D89" i="4"/>
  <c r="D117" i="4"/>
  <c r="M17" i="3" l="1"/>
  <c r="I4" i="8" l="1"/>
  <c r="I4" i="6" l="1"/>
  <c r="M13" i="3"/>
  <c r="I4" i="5"/>
  <c r="M12" i="3"/>
  <c r="J4" i="7" l="1"/>
  <c r="M15" i="3"/>
  <c r="D119" i="4" l="1"/>
  <c r="D71" i="4"/>
  <c r="D66" i="4"/>
  <c r="D61" i="4"/>
  <c r="D62" i="4"/>
  <c r="D109" i="4" l="1"/>
  <c r="D108" i="4"/>
  <c r="D107" i="4"/>
  <c r="D104" i="4"/>
  <c r="D97" i="4"/>
  <c r="D81" i="4"/>
  <c r="D80" i="4"/>
  <c r="D77" i="4"/>
  <c r="D74" i="4"/>
  <c r="D73" i="4"/>
  <c r="D70" i="4"/>
  <c r="D69" i="4"/>
  <c r="D65" i="4"/>
  <c r="D59" i="4"/>
  <c r="D64" i="4"/>
  <c r="D68" i="4"/>
  <c r="D57" i="4"/>
  <c r="D27" i="4" l="1"/>
  <c r="D24" i="4"/>
  <c r="D25" i="4"/>
  <c r="D21" i="4"/>
  <c r="I4" i="4" l="1"/>
  <c r="M11" i="3" l="1"/>
  <c r="M18" i="3" s="1"/>
  <c r="A11" i="1" s="1"/>
</calcChain>
</file>

<file path=xl/sharedStrings.xml><?xml version="1.0" encoding="utf-8"?>
<sst xmlns="http://schemas.openxmlformats.org/spreadsheetml/2006/main" count="659" uniqueCount="296">
  <si>
    <t>ხ   ა   რ   ჯ   თ   ა   ღ   რ  ი  ც   ხ   ვ  ა</t>
  </si>
  <si>
    <t>ხარჯთაღრიცხვა № 1-1</t>
  </si>
  <si>
    <t>საერთო სამშენებლო სამუშაოები</t>
  </si>
  <si>
    <t>სახარჯთაღრიცხვო ღირებულება (ლარი)</t>
  </si>
  <si>
    <t>სამშენებლო სამუშაოები</t>
  </si>
  <si>
    <t>სამონტაჟო სამუშაოები</t>
  </si>
  <si>
    <t>მოწყობილობა</t>
  </si>
  <si>
    <t>სხვადასხვა</t>
  </si>
  <si>
    <t>სულ</t>
  </si>
  <si>
    <t>ხარჯთაღრიცხვის დასახელება</t>
  </si>
  <si>
    <t>ხარჯთაღრიცხვის №</t>
  </si>
  <si>
    <t>ხარჯთაღრიცხვა № 1-2</t>
  </si>
  <si>
    <t>ხარჯთაღრიცხვა № 1-3</t>
  </si>
  <si>
    <t>ხარჯთაღრიცხვა № 1-4</t>
  </si>
  <si>
    <t>ხარჯთაღრიცხვა № 1-5</t>
  </si>
  <si>
    <t>ხარჯთაღრიცხვა № 1-6</t>
  </si>
  <si>
    <t>ხარჯთაღრიცხვა № 1-7</t>
  </si>
  <si>
    <t>ელექტრო სამონტაჟო სამუშაოები</t>
  </si>
  <si>
    <t>წყალგაყვანილობა კანალიზაცია</t>
  </si>
  <si>
    <t>გათბობა</t>
  </si>
  <si>
    <t>ვენტილაცია-კონდიცირება</t>
  </si>
  <si>
    <t>სამედიცინო აირები</t>
  </si>
  <si>
    <t>სუსტი დენები</t>
  </si>
  <si>
    <t>სულ ობიექტის ხარჯთაღრიცხვა</t>
  </si>
  <si>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</si>
  <si>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</si>
  <si>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</si>
  <si>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</si>
  <si>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</si>
  <si>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</si>
  <si>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</si>
  <si>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</si>
  <si>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</si>
  <si>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</si>
  <si>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კომპ</t>
  </si>
  <si>
    <t>მ</t>
  </si>
  <si>
    <t>ტნ</t>
  </si>
  <si>
    <t>სხვა მასალები</t>
  </si>
  <si>
    <t>ლარი</t>
  </si>
  <si>
    <t>კგ</t>
  </si>
  <si>
    <t xml:space="preserve">არმსტრონგის შეკიდული ჭერის მოწყობა </t>
  </si>
  <si>
    <t>ტიხრებისა და კედლების დამუშავება და შეღებვა წყალემულსიური საღებავით</t>
  </si>
  <si>
    <t>სატრანსპორტო ხარჯი</t>
  </si>
  <si>
    <t>ზედნადები ხარჯი</t>
  </si>
  <si>
    <t>გეგმიური დაგროვება</t>
  </si>
  <si>
    <t>საცრემლეების მოწყობა ფანჯრებზე მოთუთიებული თუნუქის ფურცლით  სიგანე 0.25მ</t>
  </si>
  <si>
    <t xml:space="preserve">დღგ </t>
  </si>
  <si>
    <t>სულ ჯამი</t>
  </si>
  <si>
    <t>გაუთვალისწინებელი ხარჯები</t>
  </si>
  <si>
    <t xml:space="preserve">     საერთო სამშენებლო სამუშაოები </t>
  </si>
  <si>
    <t xml:space="preserve">კედლებზე კაფელის გაკვრა სან-კვანძებში </t>
  </si>
  <si>
    <t xml:space="preserve">კედლებზე ლამინირებული ბამპერების მოწყობა </t>
  </si>
  <si>
    <r>
      <t xml:space="preserve">კრებსითი  ხარჯთაღრიცხვა  </t>
    </r>
    <r>
      <rPr>
        <b/>
        <sz val="14"/>
        <color theme="1"/>
        <rFont val="Sylfaen"/>
        <family val="1"/>
        <charset val="204"/>
      </rPr>
      <t xml:space="preserve"> </t>
    </r>
  </si>
  <si>
    <t>ცალი</t>
  </si>
  <si>
    <t xml:space="preserve">არმსტრონგის ჭერის კარკასი საკიდებით და სხვა დეტალებით </t>
  </si>
  <si>
    <r>
      <rPr>
        <b/>
        <sz val="10"/>
        <color theme="1"/>
        <rFont val="Cambria"/>
        <family val="1"/>
        <charset val="204"/>
      </rPr>
      <t>l</t>
    </r>
    <r>
      <rPr>
        <b/>
        <sz val="10"/>
        <color theme="1"/>
        <rFont val="Sylfaen"/>
        <family val="1"/>
        <charset val="204"/>
      </rPr>
      <t>.   სადემონტაჟო სამუშაოები</t>
    </r>
  </si>
  <si>
    <r>
      <rPr>
        <b/>
        <sz val="10"/>
        <color theme="1"/>
        <rFont val="Cambria"/>
        <family val="1"/>
        <charset val="204"/>
      </rPr>
      <t>ll</t>
    </r>
    <r>
      <rPr>
        <b/>
        <sz val="10"/>
        <color theme="1"/>
        <rFont val="Sylfaen"/>
        <family val="1"/>
        <charset val="204"/>
      </rPr>
      <t>. სამშენებლო-სამონტაჟო სამუშაოები</t>
    </r>
  </si>
  <si>
    <t>ქვიშა-ხრეშის საფუძვლის მოწყობა რკ/ბეტონის იატაკის ქვეშ შრეობრივად დატკეპნით</t>
  </si>
  <si>
    <t xml:space="preserve">წერეთლის გამზ. 123-ში  ს.ს. ევექსის ამბულატორიული ცენტრის შენობის მიშენების სამუშაოების  ლოკალური ხართაღრიცხვა № 1-1                                                                                                         </t>
  </si>
  <si>
    <t>მილის სამაგრები</t>
  </si>
  <si>
    <t>სხვა მასალები    0.16*42.15</t>
  </si>
  <si>
    <t>თაბაშირ მუყაოს 10 სმ სისქის ტიხრების მოწყობა ლითონის კარკასზე ქვაბამბის იზოლაციით</t>
  </si>
  <si>
    <r>
      <t>ლითონის პროფილი და სხვა მასალა 1მ</t>
    </r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Sylfaen"/>
        <family val="1"/>
        <charset val="204"/>
      </rPr>
      <t xml:space="preserve"> ტიხარზე</t>
    </r>
  </si>
  <si>
    <t>ნესტგამძლე თაბაშირ მუყაოს 10 სმ სისქის ტიხრების მოწყობა ლითონის კარკასზე ქვაბამბის იზოლაციით</t>
  </si>
  <si>
    <t>კომბინირებული თაბაშირ მუყაოს 10 სმ სისქის ტიხრების მოწყობა ლითონის კარკასზე ქვაბამბის იზოლაციით</t>
  </si>
  <si>
    <t>კედლების მოპირკეთება თაბაშირ მუყაოს ფილებით</t>
  </si>
  <si>
    <r>
      <t>ლითონის  პროფილი და სხვა მასალა 1მ</t>
    </r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Sylfaen"/>
        <family val="1"/>
        <charset val="204"/>
      </rPr>
      <t xml:space="preserve"> ტიხარზე</t>
    </r>
  </si>
  <si>
    <r>
      <t>ლითონის პროფილი და სხვა მასალა 1მ</t>
    </r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Sylfaen"/>
        <family val="1"/>
        <charset val="204"/>
      </rPr>
      <t xml:space="preserve">  მოპირკეთებაზე</t>
    </r>
  </si>
  <si>
    <r>
      <t xml:space="preserve">მეტალოპლასტმასის W-1 ორფრთიანი ფანჯრის ბლოკის მონტაჟი (1.5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1.7)მ-12.0 ცალი</t>
    </r>
  </si>
  <si>
    <r>
      <t xml:space="preserve">მეტალოპლასტმასის V ერთფრთიანი გადასაცემი ფანჯრის ბლოკის მონტაჟი (0.7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1.0)მ - 2.0 ცალი</t>
    </r>
  </si>
  <si>
    <t>მეტალოპლასტმასის ფანჯრის რაფების მონტაჟი სიგანით 25.0 სმ</t>
  </si>
  <si>
    <r>
      <t>ვერტიკალური ფარდა ჟალუზის მონტაჟი ფანჯრებზე  (1.8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1.5)მ-12 ცალი</t>
    </r>
  </si>
  <si>
    <r>
      <t>მდფ-ის ერთფრთიანი  კარის ბლოკის (D-1) მონტაჟი შიდა საკეტით (0.9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2.1)მ-2ცალი  </t>
    </r>
  </si>
  <si>
    <r>
      <t xml:space="preserve">მდფ-ის ერთფრთიანი შიდა კარის ბლოკის  (D-4) მონტაჟი საკეტით (0.95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2.1)მ-7ცალი</t>
    </r>
  </si>
  <si>
    <r>
      <t xml:space="preserve">ლითონის ერთფრთიანი გარე კარის  ბლოკის (D-5) მონტაჟი საკეტით (2.7 </t>
    </r>
    <r>
      <rPr>
        <sz val="10"/>
        <color theme="1"/>
        <rFont val="Calibri"/>
        <family val="2"/>
        <charset val="204"/>
      </rPr>
      <t>Χ1.1</t>
    </r>
    <r>
      <rPr>
        <sz val="10"/>
        <color theme="1"/>
        <rFont val="Sylfaen"/>
        <family val="1"/>
        <charset val="204"/>
      </rPr>
      <t>)მ-1ცალი (0.5</t>
    </r>
    <r>
      <rPr>
        <sz val="10"/>
        <color theme="1"/>
        <rFont val="Calibri"/>
        <family val="2"/>
        <charset val="204"/>
      </rPr>
      <t>Χ1.1)მ ზომის ფრამუგით</t>
    </r>
  </si>
  <si>
    <t>იატაკზე ვინილის სფარის მოწყობა  პლინტუსებით</t>
  </si>
  <si>
    <t>კერამოგრანიტის ფილების დაგება</t>
  </si>
  <si>
    <t>კერამოგრანიტის ფილების პლინტუსების მოწყობა სიმაღლით 7 სმ</t>
  </si>
  <si>
    <t>მეთლახის ფილების დაგება</t>
  </si>
  <si>
    <t xml:space="preserve">არმსტრონგის  ჭერის  ფილები  600× 600   </t>
  </si>
  <si>
    <t xml:space="preserve">არმსტრონგის  ჭერის  ნესტგამძლე ფილები  600× 600   </t>
  </si>
  <si>
    <t>არმსტრონგის შეკიდული ჭერის მოწყობა ნესტგამძლე ფილებით</t>
  </si>
  <si>
    <r>
      <t xml:space="preserve">ლამინირებული "დსპ"  (200 მმ * 12 მმ)  93.9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 xml:space="preserve"> 1.03</t>
    </r>
  </si>
  <si>
    <t xml:space="preserve">სახარჯთაღრიცხვო  ღირ-ბა              </t>
  </si>
  <si>
    <t>საიზოლაციო მასალა ქვაბამბა  1.05*20.4</t>
  </si>
  <si>
    <t xml:space="preserve">საიზოლაციო მასალა ქვაბამბა 1.05*250.4  </t>
  </si>
  <si>
    <t>გრუნტი   0.15*315</t>
  </si>
  <si>
    <t>ტონ</t>
  </si>
  <si>
    <t>ორფრთიანი ლითონის  კარის ბლოკი</t>
  </si>
  <si>
    <t>საწრმოოს ორფრთიანი ლითონის  კარის ბლოკი ანჯამებზე</t>
  </si>
  <si>
    <t>ფანჯრის ბლოკები არსებული კლინიკის შენობის</t>
  </si>
  <si>
    <t>ელ.ძალოვანი ფარის დემონტაჟი</t>
  </si>
  <si>
    <t>სამშენებლო ნარჩენების შეგროვება-დატვირთვა ა/მ-ზე</t>
  </si>
  <si>
    <t>სამშენებლო ნარჩენების ტრანსპორტირება 20 კმ-ზე</t>
  </si>
  <si>
    <t xml:space="preserve">      ელექტრო სამონტაჟო სამუშაოები </t>
  </si>
  <si>
    <r>
      <t>სახარჯთაღრიცხვო  ღირ-ბა</t>
    </r>
    <r>
      <rPr>
        <b/>
        <sz val="10"/>
        <color theme="1"/>
        <rFont val="Sylfaen"/>
        <family val="1"/>
        <charset val="204"/>
      </rPr>
      <t xml:space="preserve"> </t>
    </r>
  </si>
  <si>
    <t>N</t>
  </si>
  <si>
    <t>სხვა დამხმარე მასალები</t>
  </si>
  <si>
    <t>ზედნადები ხარჯი ხელფასიდან</t>
  </si>
  <si>
    <t>დღგ</t>
  </si>
  <si>
    <t>საერთო ჯამი</t>
  </si>
  <si>
    <t xml:space="preserve">       წყალგაყვანილობა კანალიზაციის სამონტაჟო სამუშაოები </t>
  </si>
  <si>
    <t>სახარჯთაღრიცხვო  ღირ-ბა</t>
  </si>
  <si>
    <t xml:space="preserve">1. წყალგაყვანილობა </t>
  </si>
  <si>
    <t>ც</t>
  </si>
  <si>
    <t>2. კანალიზაცია</t>
  </si>
  <si>
    <t>პლასტმასის დ100 მმ კანალიზაციის მილის მონტაჟი</t>
  </si>
  <si>
    <t>პლასტმასის დ50 მმ კანალიზაციის მილის მონტაჟი</t>
  </si>
  <si>
    <t>მუხლი  დ50მმ  90ᴼ</t>
  </si>
  <si>
    <t>გამწმენდი  დ100</t>
  </si>
  <si>
    <t>გადამყვანი 100×50</t>
  </si>
  <si>
    <t xml:space="preserve">უნიტაზი ჩამრეცხი ავზით </t>
  </si>
  <si>
    <t>ხელსაბანი  შემრევით,  ,,არკოს"  კრანებით, დრეკადი შლანგებით, სიფონით</t>
  </si>
  <si>
    <t>ტრაპი    დ50მმ</t>
  </si>
  <si>
    <t xml:space="preserve"> ხვრელების მოწყობა კედლებში   დ110 მმ</t>
  </si>
  <si>
    <t xml:space="preserve"> კონდიცირება ვენტილაციის სამონტაჟო სამუშაოები </t>
  </si>
  <si>
    <r>
      <t xml:space="preserve">სახარჯთაღრიცხვო  ღირ-ბა </t>
    </r>
    <r>
      <rPr>
        <b/>
        <sz val="10"/>
        <color theme="1"/>
        <rFont val="Sylfae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ლარი</t>
    </r>
  </si>
  <si>
    <t xml:space="preserve"> ჯამი</t>
  </si>
  <si>
    <t xml:space="preserve">წერეთლის გამზ. 123-ში  ს.ს. ევექსის ამბულატორიული ცენტრის შენობის მიშენების სამუშაოების  ხართაღრიცხვა № 1-2 </t>
  </si>
  <si>
    <t>ცალ</t>
  </si>
  <si>
    <t>ამომრთველი ერთკლავიშიანი რევერსული 6 ა  220ვ</t>
  </si>
  <si>
    <t>ელ. გამანაწილებელი კარადის მონტაჟი ავტ. ამომრთველით 32 მოდულზე</t>
  </si>
  <si>
    <t>ლითონის ელ. გამანაწილებელი კარადის მონტაჟი ავტომატური ამომრთველით 24 მოდულზე</t>
  </si>
  <si>
    <t>ამსტრონგის ლედ სანათი დიოდებით, სიმძ.(1*30)ვტ, 220ვ, IP 31 დაცვით</t>
  </si>
  <si>
    <t>შტეფსელური როზეტი დამიწების კონტურით 10 ა, 230ვ</t>
  </si>
  <si>
    <t xml:space="preserve">ამომრთველი1 კლავიშიანი 6 ა, 220ვ  </t>
  </si>
  <si>
    <t>ამომრთველი 2 კლავიშიანი 10ა, 220 ვ</t>
  </si>
  <si>
    <t>გამანაწილებელი კოლოფი მომჭერების რიგით</t>
  </si>
  <si>
    <t>ანოდირებული ლითონის საკაბელო ხონჩა b=200 მმ მულებით და სამაგრი აქსესუარებით</t>
  </si>
  <si>
    <t>საკაბელო სამაგრი აბზინდი 25 სმ</t>
  </si>
  <si>
    <t>ზოლოვანი ფოლადი (40*4) მმ დამიწების კონტურის</t>
  </si>
  <si>
    <t>სამონტაჟო კოლოფი როზეტ/ჩამრთველის</t>
  </si>
  <si>
    <t>გასასვლელი ლედ სანათის მონტაჟი  ინტეგრირებული აკუმულატორით საევაკუაციო ნიშნით ,,EXIT"</t>
  </si>
  <si>
    <t xml:space="preserve">დამიწების კონტურის მონტაჟი (დადატრებული წინაღობის შემოწმების აქტით) </t>
  </si>
  <si>
    <t>სპილენძის ერთძარღვიანი სადენი Ø 16 მმ ელ. ფარების დამიწებისათვის</t>
  </si>
  <si>
    <t>საპენსიო დანარიცხი</t>
  </si>
  <si>
    <t>შენიშვნა</t>
  </si>
  <si>
    <t>პოლიპროპილენის მინაბოჭკოვანი Ø20მმ  ცხელი წყლის მილის მონტაჟი</t>
  </si>
  <si>
    <t>მილის შესაფუთი კაუჩუკის თბოიზოლაცია</t>
  </si>
  <si>
    <t>სამკაპი Ø20მმ</t>
  </si>
  <si>
    <t>სამკაპი Ø25*20*25მმ</t>
  </si>
  <si>
    <t>სამკაპი Ø32*20*32მმ</t>
  </si>
  <si>
    <t>მუხლი  Ø20მმ  მილზე გადასასვლელი (უტკა)</t>
  </si>
  <si>
    <t xml:space="preserve"> ბურთულიანი  Ø32მმ  ვენტილი </t>
  </si>
  <si>
    <t>ვენტილის Ø20მმ არკო</t>
  </si>
  <si>
    <t>გადამყვანი POL/მეტ (ხელსაწყოსთან)</t>
  </si>
  <si>
    <t>ქურო 20/25/32</t>
  </si>
  <si>
    <t>გადამყვანი 25*20</t>
  </si>
  <si>
    <t>წყალგამაცხელებელი თერმექსი 50 ლიტრ</t>
  </si>
  <si>
    <t>სამკაპი  100×100×100</t>
  </si>
  <si>
    <t>სამკაპი   100×50×100</t>
  </si>
  <si>
    <t>სამკაპი   50×50×50</t>
  </si>
  <si>
    <t>გადამყვანი  100×50</t>
  </si>
  <si>
    <t>ჯვარედინი 100×100×100×100</t>
  </si>
  <si>
    <t>ტრანშეის გაჭრა მილის ჩადება, გრუნტის უკუმიყრა 40*90</t>
  </si>
  <si>
    <t>ტრანშეის გაჭრა მილის ჩადება, გრუნტის უკუმიყრა 30*50</t>
  </si>
  <si>
    <t>საკანალიზაციო ჭის მონტაჟი</t>
  </si>
  <si>
    <t>რკინაბეტონის საძირკველი ჭის</t>
  </si>
  <si>
    <t>რკინაბეტონის ცილინდრული რგოლი ჭის</t>
  </si>
  <si>
    <t>ჭის სახურავი ბეტონის რგოლით</t>
  </si>
  <si>
    <t>მულტი სპლიტ კონდიციონერის გარე ბლოკი Qc=42000BTU, N=4.5kw</t>
  </si>
  <si>
    <t xml:space="preserve">მულტი სპლიტ კონდიციონერის გარე ბლოკი Qc=36000BTU, N=4.0kw </t>
  </si>
  <si>
    <t>კედლის ტიპის მულტი სპლიტ კონდიციონერის შიდა ბლოკი Qc=18000BTU, მართვის პულტით და ავტომატიკით</t>
  </si>
  <si>
    <t>კედლის ტიპის მულტი სპლიტ კონდიციონერის შიდა ბლოკი Qc=12000BTU, მართვის პულტით და ავტომატიკით</t>
  </si>
  <si>
    <t>სპილენძის მილი Ø12.7 10mm სისქის კაუჩულის იზოლაციით</t>
  </si>
  <si>
    <t>სპილენძის მილი Ø9.52 10mm სისქის კაუჩულის იზოლაციით</t>
  </si>
  <si>
    <t>სპილენძის მილი Ø6.35 10mm სისქის კაუჩულის იზოლაციით</t>
  </si>
  <si>
    <t>კონდესატსადინარი პოლიპროპინენის მილი ø32</t>
  </si>
  <si>
    <t>სპილენძის მილების ფასონური ნაწილები, სამაგრები და დამხმარე მასალები სპილენძის მილების ღირებულების 30%</t>
  </si>
  <si>
    <t>მილების ფასონური ნაწილები, სამაგრები და დამხმარე მასალები მილების ღირებულების 30%</t>
  </si>
  <si>
    <t xml:space="preserve">არხული ტიპის კონდიციონერის (შიდა და გარე ბლოკი) Qc=48000BTU, მართვის პულტით და ავტომატიკით </t>
  </si>
  <si>
    <t xml:space="preserve">სპილენძის მილი Ø9.52 10mm სისქის კაუჩულის იზოლაციით </t>
  </si>
  <si>
    <t xml:space="preserve">არხული ტიპის ვენტილატორი L=1800m3/h 150pa </t>
  </si>
  <si>
    <t xml:space="preserve">ჰაერსატარი მოთუთიებული ფურცლოვანი თუნუქის, თუნუქის სისქე 0.7 მმ </t>
  </si>
  <si>
    <t xml:space="preserve"> ვენტილაცია</t>
  </si>
  <si>
    <t>გათბობა-გაგრილების სისტემა</t>
  </si>
  <si>
    <t>სპილენძის მილი Ø15.9 10mm სისქის კაუჩულის იზოლაციით</t>
  </si>
  <si>
    <t xml:space="preserve">რეგულირებადი გამწოვი მრგვალი დიფუზორი Ø125 </t>
  </si>
  <si>
    <t xml:space="preserve">თბოიზოლირებული მოქნილი აირსატარი Ø250  </t>
  </si>
  <si>
    <t xml:space="preserve">მოქნილი აირსატარი Ø250 </t>
  </si>
  <si>
    <t xml:space="preserve">მოქნილი აირსატარი Ø125 </t>
  </si>
  <si>
    <t xml:space="preserve">ჰაერსატარი მოთუთიებული ფურცლოვანი თუნუქის, თუნუქის სისქე 0.5 მმ </t>
  </si>
  <si>
    <t xml:space="preserve">კვადრატული დიფუზორი 450x450, პლენუმბოქსით </t>
  </si>
  <si>
    <t xml:space="preserve">გარე ჟალუზი 800X300 </t>
  </si>
  <si>
    <t xml:space="preserve">გარე ჟალუზი 200X200 </t>
  </si>
  <si>
    <t>გაგრილება-ვენტილაციის დანადგარების საერთო ფასი დღგ-ს გარეშე</t>
  </si>
  <si>
    <t>ზედნადები ხარჯი (ხელფასიდან)</t>
  </si>
  <si>
    <t>პროექტში აღნიშნულია სამფაზა 40კვტ. სტაბილიზატორის მონტაჟი სამფაზა ხელით მართვის ბაიპასით</t>
  </si>
  <si>
    <t>წერეთლის გამზ. 123-ში  ს.ს. "ევექსის კლინიკები" ამბულატორიული ცენტრის შენობის მიშენების სამუშაოები</t>
  </si>
  <si>
    <t>წერეთლის გამზ. 123-ში  ს.ს. ევექსის ამბულატორიული ცენტრის შენობის მიშენების სამუშაოების   № 1-5</t>
  </si>
  <si>
    <t>წერეთლის გამზ. 123-ში  ს.ს. ევექსის ამბულატორიული ცენტრის შენობის მიშენების სამუშაოების   № 1-3</t>
  </si>
  <si>
    <t xml:space="preserve"> წერეთლის გამზ. 123-ში  ს.ს. ევექსის ამბულატორიული ცენტრის შენობის მიშენების სამუშაოების  ლოკალური ხართაღრიცხვა № 1-7</t>
  </si>
  <si>
    <t xml:space="preserve">    სუსტი დენების  სამონტაჟო სამუშაოები </t>
  </si>
  <si>
    <t>Cat5e, შიდა გამოყენების ; FTP; ერთჟილიანი 8 წვერი, 4 წყვილად ხვეული; 100% სპილენძი; კვეთა 0.48-0.5მმ; სამუშაო დიაპაზონი -15+50C</t>
  </si>
  <si>
    <t>პლასტმასის უნაგირიანი ლურსმანი</t>
  </si>
  <si>
    <t>პლასტმასის ხამუთი 180*4.5</t>
  </si>
  <si>
    <t>პაჩ-კორდი ლ=0,5მ Cat5e, FTP; მრავალჟილიანი 8 წვერი, 4 წყვილად ხვეული; 100% სპილენძი; rj45; TIA/EIA 586B ISO/IEC 11801 Molded type;</t>
  </si>
  <si>
    <t>პაჩ-კორდი ლ=3,0მ Cat5e, FTP; მრავალჟილიანი 8 წვერი, 4 წყვილად ხვეული; 100% სპილენძი; rj45; TIA/EIA 586B ISO/IEC 11801 Molded type;</t>
  </si>
  <si>
    <t>პლასტმსის კაბელის სამგრი 25მმ</t>
  </si>
  <si>
    <t>რეკში დასამონტაჟებელი 6 ჩამრთვ. კვების დამაგრძელებელი</t>
  </si>
  <si>
    <t>პლასტმ. საკაბელო არხი 80*40 PDU</t>
  </si>
  <si>
    <t>პაჩ-პანელი Cat5e კაბელისთვის, UTP/FTP; T568A და T568B სტანდარტი; RJ45; მარკირების ადგილი; rack mountable; მოოქროვება 3U; IDC კონექტორის ციკლი - 200მინ; RJ45 ბუდის სასიცოცხლო ციკლი 750 მინ.(24 წვერიანი)</t>
  </si>
  <si>
    <t>Cat5e კაბელისთვის, UTP/FTP; T568A და T568B სტანდარტი; 2 ბუდე RJ45; მოოქროვება 3U; მარკირების ადგილი; RoHS სერთიფიცირება; (პანელით,სოკეტით, ჩარჩოთი, კედელში სამონტაჟო)</t>
  </si>
  <si>
    <t>Cat5e კაბელისთვის, UTP/FTP; T568A და T568B სტანდარტი; 1 ბუდე RJ45; მოოქროვება 3U; მარკირების ადგილი; RoHS სერთიფიცირება; (პანელით,სოკეტით, ჩარჩოთი,კედელში სამონტაჟო)</t>
  </si>
  <si>
    <t>დაქსელვის ტესტირება</t>
  </si>
  <si>
    <t>სახანძრო უსაფრთხოება</t>
  </si>
  <si>
    <t>კომპიუტერული  ქსელების მონტაჟი</t>
  </si>
  <si>
    <t>სასიგნსლო ხელის ღილაკი,მისამართიანი, მოკლე ჩართვის იზოლატორით და სამონტაჟო ყუთით</t>
  </si>
  <si>
    <t>კედლის მისამართიანი სასიგნალო საყვირი კომბინირებული, მკლე ჩართვის იზოლატორით, ნათებით - ხმოვანი სიგნალი, სამონტაჟო ძირით</t>
  </si>
  <si>
    <t>ცეცხლმაქრი 5ლ.  უნივერსალ. საკიდით</t>
  </si>
  <si>
    <t>მისამართიანი ოპტიკური სახანძრო სენსორი კვამლის, სამონტაჟო ძირით</t>
  </si>
  <si>
    <t>სახანძრო სიგნალიზაციის მართვის პანელი, ციფრული ეკრანით, ინტეგრირებული კვების წყაროთი</t>
  </si>
  <si>
    <t>საინფორმაციო ცეცხლგამძლე კაბელი, სამაგრებით   3*1.5</t>
  </si>
  <si>
    <r>
      <t>მ</t>
    </r>
    <r>
      <rPr>
        <sz val="9"/>
        <color theme="1"/>
        <rFont val="Cambria"/>
        <family val="1"/>
        <charset val="204"/>
      </rPr>
      <t>²</t>
    </r>
  </si>
  <si>
    <r>
      <t>მ</t>
    </r>
    <r>
      <rPr>
        <sz val="9"/>
        <color theme="1"/>
        <rFont val="Sylfaen"/>
        <family val="1"/>
      </rPr>
      <t>³</t>
    </r>
  </si>
  <si>
    <r>
      <t>მ</t>
    </r>
    <r>
      <rPr>
        <b/>
        <sz val="9"/>
        <color theme="1"/>
        <rFont val="Cambria"/>
        <family val="1"/>
        <charset val="204"/>
      </rPr>
      <t>³</t>
    </r>
  </si>
  <si>
    <r>
      <t>მ</t>
    </r>
    <r>
      <rPr>
        <sz val="9"/>
        <color theme="1"/>
        <rFont val="Cambria"/>
        <family val="1"/>
        <charset val="204"/>
      </rPr>
      <t>³</t>
    </r>
  </si>
  <si>
    <r>
      <t>მ</t>
    </r>
    <r>
      <rPr>
        <b/>
        <sz val="9"/>
        <color theme="1"/>
        <rFont val="Cambria"/>
        <family val="1"/>
        <charset val="204"/>
      </rPr>
      <t>²</t>
    </r>
  </si>
  <si>
    <r>
      <t>მ</t>
    </r>
    <r>
      <rPr>
        <sz val="9"/>
        <color theme="1"/>
        <rFont val="Calibri"/>
        <family val="2"/>
        <charset val="204"/>
      </rPr>
      <t>³</t>
    </r>
  </si>
  <si>
    <t>სამფაზა ავტომატური ამომრთველი100 ა  380ვ (ლეგრანდის ტიპის ან მსგავსი ხარისხის)</t>
  </si>
  <si>
    <t>სამფაზა ავტომატური ამომრთველი 63 ა  380ვ (ლეგრანდის ტიპის ან მსგავსი ხარისხის)</t>
  </si>
  <si>
    <t>სამფაზა ავტომატური ამომრთველი 25 ა  380ვ (ლეგრანდის ტიპის ან მსგავსი ხარისხის)</t>
  </si>
  <si>
    <t>ერთფაზა ავტომატური ამომრთველი 25 ა  220ვ(ლეგრანდის ტიპის ან მსგავსი ხარისხის)</t>
  </si>
  <si>
    <t>ერთფაზა ავტომატური ამომრთველი 25 ა  220ვ დიფ.დაცვით (ლეგრანდის ტიპის ან მსგავსი ხარისხის)</t>
  </si>
  <si>
    <t>ერთფაზა ავტომატური ამომრთველი 16 ა  220ვ (ლეგრანდის ტიპის ან მსგავსი ხარისხის)</t>
  </si>
  <si>
    <t>ერთფაზა ავტომატური ამომრთველი 10 ა  220ვ (ლეგრანდის ტიპის ან მსგავსი ხარისხის)</t>
  </si>
  <si>
    <t>გალვანიზირებული ფოლადის გლინულა Ø16 , L= 2 მ</t>
  </si>
  <si>
    <r>
      <t>მ</t>
    </r>
    <r>
      <rPr>
        <sz val="10"/>
        <color theme="1"/>
        <rFont val="Sylfaen"/>
        <family val="1"/>
      </rPr>
      <t>²</t>
    </r>
  </si>
  <si>
    <t>პოლიეთილენის SDR  PN16  Ø32მმ ცივი წყლის მილის მონტაჟი</t>
  </si>
  <si>
    <t>პოლიეთილენის SDR  PN16  Ø25მმ ცივი წყლის მილის მონტაჟი</t>
  </si>
  <si>
    <t>პოლიეთილენის SDR  PN16  Ø20მმ ცივი წყლის მილის მონტაჟი</t>
  </si>
  <si>
    <t>მუხლი  Ø20მმ  90°</t>
  </si>
  <si>
    <t>მუხლი  Ø25მმ  90°</t>
  </si>
  <si>
    <t>მუხლი  Ø32მმ  90°</t>
  </si>
  <si>
    <t>მუხლი  დ100მმ  90ᴼ</t>
  </si>
  <si>
    <t>მუხლი  დ100მმ  45ᴼ</t>
  </si>
  <si>
    <t>მანქანა-მექანიზმები და სხვა მანქანები</t>
  </si>
  <si>
    <t>ჰაერსატარის სამონტაჟო დამხმარე მასალები, აირსატარების ღირებულების 20%</t>
  </si>
  <si>
    <t xml:space="preserve">ჰაერსადენის თბოიზოლაცია 9მმ თვითწებვადი კაუჩუკი </t>
  </si>
  <si>
    <t xml:space="preserve">არხული ტიპის ვენტილატორი L=200m3/h 80pa </t>
  </si>
  <si>
    <t>საწრმოოს ორსექციანი გასაგორებელი ლითონის  კარის ბლოკი გორგოლაჭებზე დემონტაჟი</t>
  </si>
  <si>
    <t>ბეტონის იატაკის ფილის მოწყობა მავთულბადის არმირებით</t>
  </si>
  <si>
    <t>ბეტონი  B25 W8  ტუმბოს მომსახურებით  1.015</t>
  </si>
  <si>
    <t>თაბაშირ მუყაოს ტიხრების დემონტაჟი ლაბ.</t>
  </si>
  <si>
    <t>აგურის კედლის დემონტაჟი</t>
  </si>
  <si>
    <t xml:space="preserve"> მანქანები      </t>
  </si>
  <si>
    <t xml:space="preserve">ქვიშა- ხრეში     </t>
  </si>
  <si>
    <t xml:space="preserve">სხვა მასალები    </t>
  </si>
  <si>
    <t>საბეტონე მავთულბადე შედუღებული უჯრა 6x200x200 (მმ)</t>
  </si>
  <si>
    <t>ქვიშა-ცემენტის მჭიმის მოწყობა სისქით  50 მმ</t>
  </si>
  <si>
    <t xml:space="preserve">ქვიშა               </t>
  </si>
  <si>
    <t xml:space="preserve">ბეტონის იატაკზე ჰიდროსაიზოლაციო ფენის პოლიეთილენის მემბრანის მოწყობა </t>
  </si>
  <si>
    <t>ცემენტი        0.414</t>
  </si>
  <si>
    <t xml:space="preserve">თვითგამასწორებელი ხსნარი   </t>
  </si>
  <si>
    <t xml:space="preserve">თვითსწორებადი იატაკის მოწყობა   </t>
  </si>
  <si>
    <t xml:space="preserve">სამედიცინო დანიშნულების  ვინილი  </t>
  </si>
  <si>
    <t>ვინილის წებო    0.41</t>
  </si>
  <si>
    <t>წებო ბიზონ კიტი  0.33</t>
  </si>
  <si>
    <t xml:space="preserve">კერამოგრანიტის ფილა   </t>
  </si>
  <si>
    <t xml:space="preserve">წებოცემენტი     </t>
  </si>
  <si>
    <t xml:space="preserve">მეთლახის ფილა   </t>
  </si>
  <si>
    <t xml:space="preserve">ქვიშა-ცემენტის ხსნარი  </t>
  </si>
  <si>
    <t xml:space="preserve">ბლოკი  30Χ40Χ20      </t>
  </si>
  <si>
    <t>გარე (ფასადის) კედლების მოწყობა 30Χ40Χ20 ზომის ბლოკით   და შელესვა ქვიშაცემენტით(ორივე მხარეს)</t>
  </si>
  <si>
    <t xml:space="preserve">თაბაშირ მუყაოს ფილა  </t>
  </si>
  <si>
    <t xml:space="preserve">საიზოლაციო მასალა ქვაბამბა  </t>
  </si>
  <si>
    <t xml:space="preserve">ნესტგამძლე თაბაშირ მუყაოს ფილა  </t>
  </si>
  <si>
    <t>კარ-ფანჯარა</t>
  </si>
  <si>
    <r>
      <t>მდფ-ის ერთფრთიანი  კარის ბლოკის (D-2) მონტაჟი შიდა  საკეტით (0.9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2.1)მ-2ცალი</t>
    </r>
  </si>
  <si>
    <r>
      <t xml:space="preserve">მდფ-ის ერთფრთიანი შიდა კარის ბლოკის   (D-3) მონტაჟი საკეტით (0.95 </t>
    </r>
    <r>
      <rPr>
        <sz val="10"/>
        <color theme="1"/>
        <rFont val="Calibri"/>
        <family val="2"/>
        <charset val="204"/>
      </rPr>
      <t>Χ</t>
    </r>
    <r>
      <rPr>
        <sz val="10"/>
        <color theme="1"/>
        <rFont val="Sylfaen"/>
        <family val="1"/>
        <charset val="204"/>
      </rPr>
      <t>2.1)მ-8ცალი</t>
    </r>
  </si>
  <si>
    <t xml:space="preserve">არმსტრონგის არაკოროზირებადი ჭერის კარკასი საკიდებით და სხვა დეტალებით </t>
  </si>
  <si>
    <t>შიდა მოპირკეთების სამუშაოები</t>
  </si>
  <si>
    <t xml:space="preserve">კაფელის ფილა    </t>
  </si>
  <si>
    <t xml:space="preserve">ფუგა             </t>
  </si>
  <si>
    <t xml:space="preserve">ფითხი </t>
  </si>
  <si>
    <t xml:space="preserve">წყალემულსიური საღებავი </t>
  </si>
  <si>
    <t xml:space="preserve">ზუმფარა     </t>
  </si>
  <si>
    <t xml:space="preserve">სამღებრო ბადე ლენტა  </t>
  </si>
  <si>
    <t xml:space="preserve">სამღებრო კუთხოვანა  </t>
  </si>
  <si>
    <t>ფასადი</t>
  </si>
  <si>
    <t>ფასადის შეღებვა სილიკონური საღებავით ფერდილების ჩათვლით</t>
  </si>
  <si>
    <t>ჭერზე ფიცანაგისა და თბო ბგერა იზოლაციის ფილების მოწყობა</t>
  </si>
  <si>
    <t>ფიცარნაგი</t>
  </si>
  <si>
    <t>მ³</t>
  </si>
  <si>
    <t>ქაფპლასტი 4 სმ</t>
  </si>
  <si>
    <t>საიზოლაციო დიაფრაგმა</t>
  </si>
  <si>
    <t xml:space="preserve">ფასადის სილიკონური საღებავი   </t>
  </si>
  <si>
    <t>წყალშემკრები ღარისა და დგარების მონტაჟი</t>
  </si>
  <si>
    <t>ლითონის დ=100 მმ წყალსაწრეტი დგარები</t>
  </si>
  <si>
    <t>ლითონის წყალშემკრები ღარი დ 150 მმ</t>
  </si>
  <si>
    <t>სპილენძის ძარღვიანი კაბელი ორმაგი იზოლაციით 0.4 კვ, კვეთ. (5Χ16)მმ² მონტაჟი გოფრირებულ ხანძარმედეგ  მილში</t>
  </si>
  <si>
    <t>სპილენძის ძარღვიანი კაბელი ორმაგი იზოლაციით 0.4 კვ, კვეთ. (5Χ25)მმ² მონტაჟი გოფრირებულ ხანძარმედეგ მილში</t>
  </si>
  <si>
    <t>სპილენძის ძარღვიანი კაბელი ორმაგი იზოლაციით 0.4 კვ, კვეთ. (5Χ4)მმ² მონტაჟი გოფრირებულ  ხანძარმედეგ მილში</t>
  </si>
  <si>
    <t>სპილენძის ძარღვიანი კაბელი ორმაგი იზოლაციით 0.22 კვ, კვეთ. (3Χ4)მმ² მონტაჟი გოფრირებულ ხანძარმედეგ მილში</t>
  </si>
  <si>
    <t>სპილენძის ძარღვიანი კაბელი ორმაგი იზოლაციით 0.22 კვ, კვეთ. (3Χ2.5)მმ² მონტაჟი გოფრირებულ ხანძარმედეგ მილში</t>
  </si>
  <si>
    <t>სპილენძის ძარღვიანი კაბელი ორმაგი იზოლაციით 0.22 კვ, კვეთ. (3Χ1.5)მმ² მონტაჟი გოფრირებულ ხანძარმედეგ მილში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</si>
</sst>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6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0"/>
      <color theme="1"/>
      <name val="Cambria"/>
      <family val="1"/>
      <charset val="204"/>
    </font>
    <font>
      <sz val="10"/>
      <color theme="1"/>
      <name val="Sylfaen"/>
      <family val="1"/>
    </font>
    <font>
      <sz val="10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9"/>
      <color theme="1"/>
      <name val="Sylfaen"/>
      <family val="1"/>
    </font>
    <font>
      <sz val="9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color theme="1"/>
      <name val="Cambria"/>
      <family val="1"/>
      <charset val="204"/>
    </font>
    <font>
      <b/>
      <sz val="9"/>
      <color theme="1"/>
      <name val="Sylfaen"/>
      <family val="1"/>
      <charset val="204"/>
    </font>
    <font>
      <b/>
      <sz val="9"/>
      <color theme="1"/>
      <name val="Cambria"/>
      <family val="1"/>
      <charset val="204"/>
    </font>
    <font>
      <sz val="9"/>
      <color theme="1"/>
      <name val="Calibri"/>
      <family val="2"/>
      <charset val="204"/>
    </font>
    <font>
      <b/>
      <sz val="9"/>
      <color theme="1"/>
      <name val="Sylfaen"/>
      <family val="1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7" fillId="2" borderId="1" xfId="0" applyFont="1" applyFill="1" applyBorder="1"/>
    <xf numFmtId="2" fontId="5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9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5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vertical="center" wrapText="1"/>
    </xf>
    <xf numFmtId="0" fontId="13" fillId="2" borderId="1" xfId="0" applyFont="1" applyFill="1" applyBorder="1"/>
    <xf numFmtId="0" fontId="13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3" fillId="2" borderId="0" xfId="0" applyFont="1" applyFill="1"/>
    <xf numFmtId="0" fontId="14" fillId="0" borderId="0" xfId="0" applyFont="1"/>
    <xf numFmtId="0" fontId="14" fillId="4" borderId="0" xfId="0" applyFont="1" applyFill="1"/>
    <xf numFmtId="49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top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2" fontId="5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2" fontId="1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12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8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49" fontId="12" fillId="2" borderId="1" xfId="0" applyNumberFormat="1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9" fontId="19" fillId="2" borderId="1" xfId="0" applyNumberFormat="1" applyFont="1" applyFill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2" fontId="21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 wrapText="1"/>
    </xf>
    <xf numFmtId="2" fontId="26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9" fontId="18" fillId="2" borderId="1" xfId="0" applyNumberFormat="1" applyFont="1" applyFill="1" applyBorder="1" applyAlignment="1">
      <alignment horizontal="center" wrapText="1"/>
    </xf>
    <xf numFmtId="2" fontId="18" fillId="2" borderId="1" xfId="0" applyNumberFormat="1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2" fontId="18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wrapText="1"/>
    </xf>
    <xf numFmtId="2" fontId="18" fillId="0" borderId="1" xfId="0" applyNumberFormat="1" applyFont="1" applyBorder="1" applyAlignment="1">
      <alignment horizontal="center" wrapText="1"/>
    </xf>
    <xf numFmtId="49" fontId="18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vertical="center"/>
    </xf>
    <xf numFmtId="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0" fontId="18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4" fontId="2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top"/>
    </xf>
    <xf numFmtId="0" fontId="21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right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90"/>
  <sheetViews>
    <sheetView tabSelected="1" zoomScaleNormal="100" workbookViewId="0">
      <selection activeCell="A16" sqref="A16"/>
    </sheetView>
  </sheetViews>
  <sheetFormatPr defaultColWidth="9.109375" defaultRowHeight="14.4" x14ac:dyDescent="0.3"/>
  <cols>
    <col min="1" max="1" width="110.6640625" style="1" customWidth="1"/>
    <col min="2" max="2" width="12.6640625" style="1" customWidth="1"/>
    <col min="3" max="16384" width="9.109375" style="1"/>
  </cols>
  <sheetData>
    <row r="2" spans="1:2" ht="15" customHeight="1" x14ac:dyDescent="0.3"/>
    <row r="3" spans="1:2" ht="15" customHeight="1" x14ac:dyDescent="0.3"/>
    <row r="4" spans="1:2" ht="15" customHeight="1" x14ac:dyDescent="0.3"/>
    <row r="5" spans="1:2" x14ac:dyDescent="0.3">
      <c r="A5" s="9"/>
    </row>
    <row r="6" spans="1:2" ht="62.25" customHeight="1" x14ac:dyDescent="0.3">
      <c r="A6" s="88" t="s">
        <v>188</v>
      </c>
      <c r="B6" s="189"/>
    </row>
    <row r="7" spans="1:2" ht="15" customHeight="1" x14ac:dyDescent="0.3">
      <c r="A7" s="9"/>
      <c r="B7" s="189"/>
    </row>
    <row r="8" spans="1:2" ht="23.25" customHeight="1" x14ac:dyDescent="0.3">
      <c r="A8" s="87" t="s">
        <v>0</v>
      </c>
      <c r="B8" s="189"/>
    </row>
    <row r="9" spans="1:2" ht="15" customHeight="1" x14ac:dyDescent="0.3">
      <c r="A9" s="9"/>
      <c r="B9" s="189"/>
    </row>
    <row r="10" spans="1:2" x14ac:dyDescent="0.3">
      <c r="A10" s="9" t="s">
        <v>3</v>
      </c>
    </row>
    <row r="11" spans="1:2" ht="16.2" x14ac:dyDescent="0.35">
      <c r="A11" s="89">
        <f>'კრებსითი ხ-ვა'!M18</f>
        <v>0</v>
      </c>
      <c r="B11" s="66"/>
    </row>
    <row r="12" spans="1:2" x14ac:dyDescent="0.3">
      <c r="A12" s="187"/>
    </row>
    <row r="13" spans="1:2" x14ac:dyDescent="0.3">
      <c r="A13" s="9"/>
    </row>
    <row r="14" spans="1:2" x14ac:dyDescent="0.3">
      <c r="A14" s="9"/>
    </row>
    <row r="15" spans="1:2" x14ac:dyDescent="0.3">
      <c r="A15" s="9"/>
    </row>
    <row r="16" spans="1:2" x14ac:dyDescent="0.3">
      <c r="A16" s="9"/>
    </row>
    <row r="17" spans="1:2" x14ac:dyDescent="0.3">
      <c r="A17" s="9"/>
    </row>
    <row r="18" spans="1:2" x14ac:dyDescent="0.3">
      <c r="A18" s="9"/>
    </row>
    <row r="19" spans="1:2" x14ac:dyDescent="0.3">
      <c r="A19" s="9"/>
    </row>
    <row r="20" spans="1:2" x14ac:dyDescent="0.3">
      <c r="A20" s="9"/>
    </row>
    <row r="21" spans="1:2" x14ac:dyDescent="0.3">
      <c r="A21" s="9"/>
    </row>
    <row r="22" spans="1:2" x14ac:dyDescent="0.3">
      <c r="A22" s="9"/>
    </row>
    <row r="23" spans="1:2" x14ac:dyDescent="0.3">
      <c r="A23" s="9"/>
    </row>
    <row r="29" spans="1:2" ht="15" customHeight="1" x14ac:dyDescent="0.3">
      <c r="A29" s="2"/>
      <c r="B29" s="2"/>
    </row>
    <row r="30" spans="1:2" ht="15" customHeight="1" x14ac:dyDescent="0.3">
      <c r="A30" s="2"/>
      <c r="B30" s="2"/>
    </row>
    <row r="31" spans="1:2" x14ac:dyDescent="0.3">
      <c r="A31" s="2"/>
      <c r="B31" s="2"/>
    </row>
    <row r="32" spans="1:2" x14ac:dyDescent="0.3">
      <c r="A32" s="2"/>
      <c r="B32" s="2"/>
    </row>
    <row r="33" spans="1:2" x14ac:dyDescent="0.3">
      <c r="A33" s="2"/>
      <c r="B33" s="2"/>
    </row>
    <row r="34" spans="1:2" x14ac:dyDescent="0.3">
      <c r="A34" s="2"/>
      <c r="B34" s="2"/>
    </row>
    <row r="35" spans="1:2" x14ac:dyDescent="0.3">
      <c r="A35" s="2"/>
      <c r="B35" s="2"/>
    </row>
    <row r="36" spans="1:2" x14ac:dyDescent="0.3">
      <c r="A36" s="2"/>
      <c r="B36" s="2"/>
    </row>
    <row r="37" spans="1:2" x14ac:dyDescent="0.3">
      <c r="A37" s="2"/>
      <c r="B37" s="2"/>
    </row>
    <row r="38" spans="1:2" ht="18" customHeight="1" x14ac:dyDescent="0.3">
      <c r="A38" s="2"/>
      <c r="B38" s="2"/>
    </row>
    <row r="39" spans="1:2" ht="15" customHeight="1" x14ac:dyDescent="0.3">
      <c r="A39" s="2"/>
      <c r="B39" s="2"/>
    </row>
    <row r="40" spans="1:2" ht="18" customHeight="1" x14ac:dyDescent="0.3">
      <c r="A40" s="2"/>
      <c r="B40" s="2"/>
    </row>
    <row r="41" spans="1:2" ht="18" customHeight="1" x14ac:dyDescent="0.3">
      <c r="A41" s="2"/>
      <c r="B41" s="2"/>
    </row>
    <row r="42" spans="1:2" ht="18" customHeight="1" x14ac:dyDescent="0.3">
      <c r="A42" s="2"/>
      <c r="B42" s="2"/>
    </row>
    <row r="43" spans="1:2" ht="18" customHeight="1" x14ac:dyDescent="0.3">
      <c r="A43" s="2"/>
      <c r="B43" s="2"/>
    </row>
    <row r="44" spans="1:2" ht="18" customHeight="1" x14ac:dyDescent="0.3">
      <c r="A44" s="2"/>
      <c r="B44" s="2"/>
    </row>
    <row r="45" spans="1:2" x14ac:dyDescent="0.3">
      <c r="A45" s="2"/>
      <c r="B45" s="2"/>
    </row>
    <row r="46" spans="1:2" x14ac:dyDescent="0.3">
      <c r="A46" s="2"/>
      <c r="B46" s="2"/>
    </row>
    <row r="47" spans="1:2" x14ac:dyDescent="0.3">
      <c r="A47" s="2"/>
      <c r="B47" s="2"/>
    </row>
    <row r="48" spans="1:2" x14ac:dyDescent="0.3">
      <c r="A48" s="2"/>
      <c r="B48" s="2"/>
    </row>
    <row r="49" spans="1:2" x14ac:dyDescent="0.3">
      <c r="A49" s="2"/>
      <c r="B49" s="2"/>
    </row>
    <row r="50" spans="1:2" x14ac:dyDescent="0.3">
      <c r="A50" s="2"/>
      <c r="B50" s="2"/>
    </row>
    <row r="51" spans="1:2" x14ac:dyDescent="0.3">
      <c r="A51" s="2"/>
      <c r="B51" s="2"/>
    </row>
    <row r="52" spans="1:2" x14ac:dyDescent="0.3">
      <c r="A52" s="2"/>
      <c r="B52" s="2"/>
    </row>
    <row r="59" spans="1:2" x14ac:dyDescent="0.3">
      <c r="A59" s="6"/>
      <c r="B59" s="6"/>
    </row>
    <row r="60" spans="1:2" x14ac:dyDescent="0.3">
      <c r="A60" s="6"/>
      <c r="B60" s="6"/>
    </row>
    <row r="61" spans="1:2" x14ac:dyDescent="0.3">
      <c r="A61" s="6"/>
      <c r="B61" s="6"/>
    </row>
    <row r="62" spans="1:2" x14ac:dyDescent="0.3">
      <c r="A62" s="6"/>
      <c r="B62" s="6"/>
    </row>
    <row r="63" spans="1:2" x14ac:dyDescent="0.3">
      <c r="A63" s="6"/>
      <c r="B63" s="6"/>
    </row>
    <row r="64" spans="1:2" x14ac:dyDescent="0.3">
      <c r="A64" s="6"/>
      <c r="B64" s="6"/>
    </row>
    <row r="65" spans="1:2" x14ac:dyDescent="0.3">
      <c r="A65" s="6"/>
      <c r="B65" s="6"/>
    </row>
    <row r="66" spans="1:2" x14ac:dyDescent="0.3">
      <c r="A66" s="6"/>
      <c r="B66" s="6"/>
    </row>
    <row r="67" spans="1:2" x14ac:dyDescent="0.3">
      <c r="A67" s="6"/>
      <c r="B67" s="6"/>
    </row>
    <row r="68" spans="1:2" ht="15.75" customHeight="1" x14ac:dyDescent="0.3">
      <c r="A68" s="6"/>
      <c r="B68" s="6"/>
    </row>
    <row r="69" spans="1:2" s="5" customFormat="1" x14ac:dyDescent="0.3">
      <c r="A69" s="6"/>
      <c r="B69" s="6"/>
    </row>
    <row r="70" spans="1:2" x14ac:dyDescent="0.3">
      <c r="A70" s="6"/>
      <c r="B70" s="6"/>
    </row>
    <row r="71" spans="1:2" x14ac:dyDescent="0.3">
      <c r="A71" s="6"/>
      <c r="B71" s="6"/>
    </row>
    <row r="72" spans="1:2" x14ac:dyDescent="0.3">
      <c r="A72" s="6"/>
      <c r="B72" s="6"/>
    </row>
    <row r="73" spans="1:2" x14ac:dyDescent="0.3">
      <c r="A73" s="6"/>
      <c r="B73" s="6"/>
    </row>
    <row r="74" spans="1:2" x14ac:dyDescent="0.3">
      <c r="A74" s="6"/>
      <c r="B74" s="6"/>
    </row>
    <row r="75" spans="1:2" x14ac:dyDescent="0.3">
      <c r="A75" s="6"/>
      <c r="B75" s="6"/>
    </row>
    <row r="76" spans="1:2" x14ac:dyDescent="0.3">
      <c r="A76" s="6"/>
      <c r="B76" s="6"/>
    </row>
    <row r="77" spans="1:2" x14ac:dyDescent="0.3">
      <c r="A77" s="6"/>
      <c r="B77" s="6"/>
    </row>
    <row r="78" spans="1:2" x14ac:dyDescent="0.3">
      <c r="A78" s="6"/>
      <c r="B78" s="6"/>
    </row>
    <row r="79" spans="1:2" x14ac:dyDescent="0.3">
      <c r="A79" s="6"/>
      <c r="B79" s="6"/>
    </row>
    <row r="80" spans="1:2" x14ac:dyDescent="0.3">
      <c r="A80" s="6"/>
      <c r="B80" s="6"/>
    </row>
    <row r="81" spans="1:2" x14ac:dyDescent="0.3">
      <c r="A81" s="6"/>
      <c r="B81" s="6"/>
    </row>
    <row r="82" spans="1:2" x14ac:dyDescent="0.3">
      <c r="A82" s="6"/>
      <c r="B82" s="6"/>
    </row>
    <row r="83" spans="1:2" x14ac:dyDescent="0.3">
      <c r="A83" s="6"/>
      <c r="B83" s="6"/>
    </row>
    <row r="84" spans="1:2" x14ac:dyDescent="0.3">
      <c r="A84" s="6"/>
      <c r="B84" s="6"/>
    </row>
    <row r="85" spans="1:2" x14ac:dyDescent="0.3">
      <c r="A85" s="6"/>
      <c r="B85" s="6"/>
    </row>
    <row r="86" spans="1:2" x14ac:dyDescent="0.3">
      <c r="A86" s="6"/>
      <c r="B86" s="6"/>
    </row>
    <row r="87" spans="1:2" x14ac:dyDescent="0.3">
      <c r="A87" s="6"/>
      <c r="B87" s="6"/>
    </row>
    <row r="88" spans="1:2" x14ac:dyDescent="0.3">
      <c r="A88" s="6"/>
      <c r="B88" s="6"/>
    </row>
    <row r="89" spans="1:2" x14ac:dyDescent="0.3">
      <c r="A89" s="6"/>
      <c r="B89" s="6"/>
    </row>
    <row r="90" spans="1:2" x14ac:dyDescent="0.3">
      <c r="A90" s="6"/>
      <c r="B90" s="6"/>
    </row>
  </sheetData>
  <mergeCells count="1">
    <mergeCell ref="B6:B9"/>
  </mergeCells>
  <pageMargins left="0.2" right="0.2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M24"/>
  <sheetViews>
    <sheetView zoomScaleNormal="100" workbookViewId="0">
      <selection activeCell="M18" sqref="M18"/>
    </sheetView>
  </sheetViews>
  <sheetFormatPr defaultRowHeight="14.4" x14ac:dyDescent="0.3"/>
  <cols>
    <col min="1" max="1" width="3.88671875" customWidth="1"/>
    <col min="2" max="2" width="4" customWidth="1"/>
    <col min="4" max="4" width="18.44140625" customWidth="1"/>
    <col min="8" max="8" width="7.5546875" customWidth="1"/>
    <col min="9" max="9" width="11.5546875" customWidth="1"/>
    <col min="10" max="10" width="11.33203125" customWidth="1"/>
    <col min="11" max="11" width="19.109375" customWidth="1"/>
    <col min="12" max="12" width="13.6640625" customWidth="1"/>
    <col min="13" max="13" width="16.554687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600000000000001" x14ac:dyDescent="0.4">
      <c r="A4" s="1"/>
      <c r="B4" s="190" t="s">
        <v>52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/>
      <c r="B7" s="203"/>
      <c r="C7" s="206" t="s">
        <v>10</v>
      </c>
      <c r="D7" s="207"/>
      <c r="E7" s="206" t="s">
        <v>9</v>
      </c>
      <c r="F7" s="212"/>
      <c r="G7" s="212"/>
      <c r="H7" s="207"/>
      <c r="I7" s="191" t="s">
        <v>3</v>
      </c>
      <c r="J7" s="192"/>
      <c r="K7" s="192"/>
      <c r="L7" s="192"/>
      <c r="M7" s="193"/>
    </row>
    <row r="8" spans="1:13" x14ac:dyDescent="0.3">
      <c r="A8" s="1"/>
      <c r="B8" s="204"/>
      <c r="C8" s="208"/>
      <c r="D8" s="209"/>
      <c r="E8" s="208"/>
      <c r="F8" s="213"/>
      <c r="G8" s="213"/>
      <c r="H8" s="209"/>
      <c r="I8" s="194" t="s">
        <v>4</v>
      </c>
      <c r="J8" s="194" t="s">
        <v>5</v>
      </c>
      <c r="K8" s="196" t="s">
        <v>6</v>
      </c>
      <c r="L8" s="196" t="s">
        <v>7</v>
      </c>
      <c r="M8" s="196" t="s">
        <v>8</v>
      </c>
    </row>
    <row r="9" spans="1:13" x14ac:dyDescent="0.3">
      <c r="A9" s="1"/>
      <c r="B9" s="205"/>
      <c r="C9" s="210"/>
      <c r="D9" s="211"/>
      <c r="E9" s="210"/>
      <c r="F9" s="214"/>
      <c r="G9" s="214"/>
      <c r="H9" s="211"/>
      <c r="I9" s="195"/>
      <c r="J9" s="195"/>
      <c r="K9" s="197"/>
      <c r="L9" s="197"/>
      <c r="M9" s="197"/>
    </row>
    <row r="10" spans="1:13" x14ac:dyDescent="0.3">
      <c r="A10" s="5"/>
      <c r="B10" s="4">
        <v>1</v>
      </c>
      <c r="C10" s="191">
        <v>2</v>
      </c>
      <c r="D10" s="193"/>
      <c r="E10" s="191">
        <v>3</v>
      </c>
      <c r="F10" s="192"/>
      <c r="G10" s="192"/>
      <c r="H10" s="193"/>
      <c r="I10" s="4">
        <v>4</v>
      </c>
      <c r="J10" s="4">
        <v>5</v>
      </c>
      <c r="K10" s="4">
        <v>6</v>
      </c>
      <c r="L10" s="4">
        <v>7</v>
      </c>
      <c r="M10" s="4">
        <v>8</v>
      </c>
    </row>
    <row r="11" spans="1:13" x14ac:dyDescent="0.3">
      <c r="A11" s="1"/>
      <c r="B11" s="7">
        <v>1</v>
      </c>
      <c r="C11" s="201" t="s">
        <v>1</v>
      </c>
      <c r="D11" s="202"/>
      <c r="E11" s="198" t="s">
        <v>2</v>
      </c>
      <c r="F11" s="199"/>
      <c r="G11" s="199"/>
      <c r="H11" s="200"/>
      <c r="I11" s="3"/>
      <c r="J11" s="3"/>
      <c r="K11" s="42"/>
      <c r="L11" s="42"/>
      <c r="M11" s="51">
        <f>'სართ სამშ'!K137</f>
        <v>0</v>
      </c>
    </row>
    <row r="12" spans="1:13" x14ac:dyDescent="0.3">
      <c r="A12" s="1"/>
      <c r="B12" s="7">
        <v>2</v>
      </c>
      <c r="C12" s="201" t="s">
        <v>11</v>
      </c>
      <c r="D12" s="202"/>
      <c r="E12" s="198" t="s">
        <v>17</v>
      </c>
      <c r="F12" s="199"/>
      <c r="G12" s="199"/>
      <c r="H12" s="200"/>
      <c r="I12" s="3"/>
      <c r="J12" s="3"/>
      <c r="K12" s="42"/>
      <c r="L12" s="42"/>
      <c r="M12" s="51">
        <f>ელ.სამუშაოები!K47</f>
        <v>0</v>
      </c>
    </row>
    <row r="13" spans="1:13" x14ac:dyDescent="0.3">
      <c r="A13" s="1"/>
      <c r="B13" s="7">
        <v>3</v>
      </c>
      <c r="C13" s="201" t="s">
        <v>12</v>
      </c>
      <c r="D13" s="202"/>
      <c r="E13" s="198" t="s">
        <v>18</v>
      </c>
      <c r="F13" s="199"/>
      <c r="G13" s="199"/>
      <c r="H13" s="200"/>
      <c r="I13" s="3"/>
      <c r="J13" s="3"/>
      <c r="K13" s="42"/>
      <c r="L13" s="42"/>
      <c r="M13" s="51">
        <f>'წყალ-კანალიზაცია'!K61</f>
        <v>0</v>
      </c>
    </row>
    <row r="14" spans="1:13" x14ac:dyDescent="0.3">
      <c r="A14" s="1"/>
      <c r="B14" s="7">
        <v>4</v>
      </c>
      <c r="C14" s="201" t="s">
        <v>13</v>
      </c>
      <c r="D14" s="202"/>
      <c r="E14" s="198" t="s">
        <v>19</v>
      </c>
      <c r="F14" s="199"/>
      <c r="G14" s="199"/>
      <c r="H14" s="200"/>
      <c r="I14" s="3"/>
      <c r="J14" s="3"/>
      <c r="K14" s="42"/>
      <c r="L14" s="44"/>
      <c r="M14" s="51"/>
    </row>
    <row r="15" spans="1:13" x14ac:dyDescent="0.3">
      <c r="A15" s="1"/>
      <c r="B15" s="7">
        <v>5</v>
      </c>
      <c r="C15" s="201" t="s">
        <v>14</v>
      </c>
      <c r="D15" s="202"/>
      <c r="E15" s="198" t="s">
        <v>20</v>
      </c>
      <c r="F15" s="199"/>
      <c r="G15" s="199"/>
      <c r="H15" s="200"/>
      <c r="I15" s="3"/>
      <c r="J15" s="3"/>
      <c r="K15" s="42"/>
      <c r="L15" s="42"/>
      <c r="M15" s="51">
        <f>'გაგრილება-ვენტილაცია'!K53</f>
        <v>0</v>
      </c>
    </row>
    <row r="16" spans="1:13" x14ac:dyDescent="0.3">
      <c r="A16" s="1"/>
      <c r="B16" s="7">
        <v>6</v>
      </c>
      <c r="C16" s="201" t="s">
        <v>15</v>
      </c>
      <c r="D16" s="202"/>
      <c r="E16" s="198" t="s">
        <v>21</v>
      </c>
      <c r="F16" s="199"/>
      <c r="G16" s="199"/>
      <c r="H16" s="200"/>
      <c r="I16" s="3"/>
      <c r="J16" s="3"/>
      <c r="K16" s="42"/>
      <c r="L16" s="42"/>
      <c r="M16" s="51"/>
    </row>
    <row r="17" spans="1:13" x14ac:dyDescent="0.3">
      <c r="A17" s="1"/>
      <c r="B17" s="7">
        <v>7</v>
      </c>
      <c r="C17" s="201" t="s">
        <v>16</v>
      </c>
      <c r="D17" s="202"/>
      <c r="E17" s="198" t="s">
        <v>22</v>
      </c>
      <c r="F17" s="199"/>
      <c r="G17" s="199"/>
      <c r="H17" s="200"/>
      <c r="I17" s="3"/>
      <c r="J17" s="3"/>
      <c r="K17" s="42"/>
      <c r="L17" s="42"/>
      <c r="M17" s="51">
        <f>'სუსტი დენები'!K40</f>
        <v>0</v>
      </c>
    </row>
    <row r="18" spans="1:13" ht="22.5" customHeight="1" x14ac:dyDescent="0.3">
      <c r="A18" s="1"/>
      <c r="B18" s="3"/>
      <c r="C18" s="191"/>
      <c r="D18" s="193"/>
      <c r="E18" s="215" t="s">
        <v>23</v>
      </c>
      <c r="F18" s="216"/>
      <c r="G18" s="216"/>
      <c r="H18" s="217"/>
      <c r="I18" s="3"/>
      <c r="J18" s="3"/>
      <c r="K18" s="3"/>
      <c r="L18" s="3"/>
      <c r="M18" s="52">
        <f>SUM(M11:M17)</f>
        <v>0</v>
      </c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29">
    <mergeCell ref="C21:M21"/>
    <mergeCell ref="E18:H18"/>
    <mergeCell ref="C18:D18"/>
    <mergeCell ref="C10:D10"/>
    <mergeCell ref="E10:H10"/>
    <mergeCell ref="C11:D11"/>
    <mergeCell ref="E11:H11"/>
    <mergeCell ref="C13:D13"/>
    <mergeCell ref="E13:H13"/>
    <mergeCell ref="C14:D14"/>
    <mergeCell ref="E14:H14"/>
    <mergeCell ref="C12:D12"/>
    <mergeCell ref="E12:H12"/>
    <mergeCell ref="C15:D15"/>
    <mergeCell ref="E15:H15"/>
    <mergeCell ref="C16:D16"/>
    <mergeCell ref="E16:H16"/>
    <mergeCell ref="C17:D17"/>
    <mergeCell ref="E17:H17"/>
    <mergeCell ref="B7:B9"/>
    <mergeCell ref="C7:D9"/>
    <mergeCell ref="E7:H9"/>
    <mergeCell ref="B4:M4"/>
    <mergeCell ref="I7:M7"/>
    <mergeCell ref="I8:I9"/>
    <mergeCell ref="J8:J9"/>
    <mergeCell ref="K8:K9"/>
    <mergeCell ref="L8:L9"/>
    <mergeCell ref="M8:M9"/>
  </mergeCells>
  <pageMargins left="0.2" right="0.2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2"/>
  <sheetViews>
    <sheetView zoomScaleNormal="100" zoomScaleSheetLayoutView="100" workbookViewId="0">
      <selection activeCell="C129" sqref="C129:C133"/>
    </sheetView>
  </sheetViews>
  <sheetFormatPr defaultColWidth="9.109375" defaultRowHeight="14.4" x14ac:dyDescent="0.3"/>
  <cols>
    <col min="1" max="1" width="3" style="9" customWidth="1"/>
    <col min="2" max="2" width="54" style="1" customWidth="1"/>
    <col min="3" max="3" width="7.44140625" style="8" customWidth="1"/>
    <col min="4" max="4" width="12.88671875" style="8" customWidth="1"/>
    <col min="5" max="5" width="8.88671875" style="8" customWidth="1"/>
    <col min="6" max="6" width="9.6640625" style="8" customWidth="1"/>
    <col min="7" max="7" width="7.33203125" style="8" customWidth="1"/>
    <col min="8" max="8" width="9.5546875" style="8" customWidth="1"/>
    <col min="9" max="9" width="6.5546875" style="8" customWidth="1"/>
    <col min="10" max="10" width="8.5546875" style="8" customWidth="1"/>
    <col min="11" max="11" width="12.5546875" style="8" customWidth="1"/>
    <col min="12" max="16384" width="9.109375" style="1"/>
  </cols>
  <sheetData>
    <row r="1" spans="1:13" ht="15" customHeight="1" x14ac:dyDescent="0.3">
      <c r="A1" s="59"/>
      <c r="B1" s="218" t="s">
        <v>58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1:13" ht="23.25" customHeight="1" x14ac:dyDescent="0.3">
      <c r="A2" s="59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1"/>
      <c r="M2" s="11"/>
    </row>
    <row r="3" spans="1:13" ht="16.2" x14ac:dyDescent="0.35">
      <c r="A3" s="219" t="s">
        <v>49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1"/>
      <c r="M3" s="11"/>
    </row>
    <row r="4" spans="1:13" ht="18" customHeight="1" x14ac:dyDescent="0.3">
      <c r="A4" s="47"/>
      <c r="B4" s="188"/>
      <c r="C4" s="48"/>
      <c r="D4" s="48"/>
      <c r="E4" s="229" t="s">
        <v>83</v>
      </c>
      <c r="F4" s="229"/>
      <c r="G4" s="229"/>
      <c r="H4" s="229"/>
      <c r="I4" s="230">
        <f>K137</f>
        <v>0</v>
      </c>
      <c r="J4" s="231"/>
      <c r="K4" s="62" t="s">
        <v>38</v>
      </c>
      <c r="L4" s="11"/>
      <c r="M4" s="11"/>
    </row>
    <row r="5" spans="1:13" s="9" customFormat="1" ht="33.75" customHeight="1" x14ac:dyDescent="0.3">
      <c r="A5" s="221" t="s">
        <v>24</v>
      </c>
      <c r="B5" s="221" t="s">
        <v>25</v>
      </c>
      <c r="C5" s="221" t="s">
        <v>26</v>
      </c>
      <c r="D5" s="227" t="s">
        <v>27</v>
      </c>
      <c r="E5" s="223" t="s">
        <v>28</v>
      </c>
      <c r="F5" s="224"/>
      <c r="G5" s="223" t="s">
        <v>29</v>
      </c>
      <c r="H5" s="224"/>
      <c r="I5" s="225" t="s">
        <v>30</v>
      </c>
      <c r="J5" s="226"/>
      <c r="K5" s="221" t="s">
        <v>31</v>
      </c>
    </row>
    <row r="6" spans="1:13" s="10" customFormat="1" ht="27.6" x14ac:dyDescent="0.3">
      <c r="A6" s="222"/>
      <c r="B6" s="222"/>
      <c r="C6" s="222"/>
      <c r="D6" s="228"/>
      <c r="E6" s="36" t="s">
        <v>32</v>
      </c>
      <c r="F6" s="39" t="s">
        <v>31</v>
      </c>
      <c r="G6" s="36" t="s">
        <v>32</v>
      </c>
      <c r="H6" s="39" t="s">
        <v>31</v>
      </c>
      <c r="I6" s="36" t="s">
        <v>32</v>
      </c>
      <c r="J6" s="39" t="s">
        <v>31</v>
      </c>
      <c r="K6" s="222"/>
    </row>
    <row r="7" spans="1:13" s="8" customFormat="1" x14ac:dyDescent="0.3">
      <c r="A7" s="19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3" x14ac:dyDescent="0.3">
      <c r="A8" s="19"/>
      <c r="B8" s="24" t="s">
        <v>55</v>
      </c>
      <c r="C8" s="15"/>
      <c r="D8" s="15"/>
      <c r="E8" s="15"/>
      <c r="F8" s="15"/>
      <c r="G8" s="15"/>
      <c r="H8" s="15"/>
      <c r="I8" s="15"/>
      <c r="J8" s="15"/>
      <c r="K8" s="15"/>
    </row>
    <row r="9" spans="1:13" s="26" customFormat="1" x14ac:dyDescent="0.3">
      <c r="A9" s="19">
        <v>1</v>
      </c>
      <c r="B9" s="63" t="s">
        <v>88</v>
      </c>
      <c r="C9" s="114" t="s">
        <v>213</v>
      </c>
      <c r="D9" s="18">
        <v>16</v>
      </c>
      <c r="E9" s="18"/>
      <c r="F9" s="18"/>
      <c r="G9" s="18"/>
      <c r="H9" s="18"/>
      <c r="I9" s="18"/>
      <c r="J9" s="18"/>
      <c r="K9" s="18"/>
    </row>
    <row r="10" spans="1:13" s="26" customFormat="1" x14ac:dyDescent="0.3">
      <c r="A10" s="19">
        <v>2</v>
      </c>
      <c r="B10" s="63" t="s">
        <v>89</v>
      </c>
      <c r="C10" s="114" t="s">
        <v>213</v>
      </c>
      <c r="D10" s="18">
        <v>32</v>
      </c>
      <c r="E10" s="18"/>
      <c r="F10" s="18"/>
      <c r="G10" s="18"/>
      <c r="H10" s="18"/>
      <c r="I10" s="18"/>
      <c r="J10" s="18"/>
      <c r="K10" s="18"/>
    </row>
    <row r="11" spans="1:13" s="25" customFormat="1" ht="27.6" x14ac:dyDescent="0.3">
      <c r="A11" s="19">
        <v>3</v>
      </c>
      <c r="B11" s="63" t="s">
        <v>240</v>
      </c>
      <c r="C11" s="114" t="s">
        <v>213</v>
      </c>
      <c r="D11" s="18">
        <v>48</v>
      </c>
      <c r="E11" s="18"/>
      <c r="F11" s="18"/>
      <c r="G11" s="18"/>
      <c r="H11" s="18"/>
      <c r="I11" s="18"/>
      <c r="J11" s="18"/>
      <c r="K11" s="18"/>
    </row>
    <row r="12" spans="1:13" s="25" customFormat="1" x14ac:dyDescent="0.3">
      <c r="A12" s="19">
        <v>4</v>
      </c>
      <c r="B12" s="63" t="s">
        <v>90</v>
      </c>
      <c r="C12" s="114" t="s">
        <v>213</v>
      </c>
      <c r="D12" s="18">
        <v>24</v>
      </c>
      <c r="E12" s="18"/>
      <c r="F12" s="18"/>
      <c r="G12" s="18"/>
      <c r="H12" s="18"/>
      <c r="I12" s="18"/>
      <c r="J12" s="18"/>
      <c r="K12" s="18"/>
    </row>
    <row r="13" spans="1:13" s="25" customFormat="1" x14ac:dyDescent="0.3">
      <c r="A13" s="19">
        <v>5</v>
      </c>
      <c r="B13" s="64" t="s">
        <v>243</v>
      </c>
      <c r="C13" s="114" t="s">
        <v>213</v>
      </c>
      <c r="D13" s="18">
        <v>40</v>
      </c>
      <c r="E13" s="18"/>
      <c r="F13" s="18"/>
      <c r="G13" s="18"/>
      <c r="H13" s="18"/>
      <c r="I13" s="18"/>
      <c r="J13" s="18"/>
      <c r="K13" s="18"/>
    </row>
    <row r="14" spans="1:13" s="25" customFormat="1" x14ac:dyDescent="0.3">
      <c r="A14" s="19">
        <v>6</v>
      </c>
      <c r="B14" s="64" t="s">
        <v>244</v>
      </c>
      <c r="C14" s="114" t="s">
        <v>213</v>
      </c>
      <c r="D14" s="18">
        <v>16</v>
      </c>
      <c r="E14" s="18"/>
      <c r="F14" s="18"/>
      <c r="G14" s="18"/>
      <c r="H14" s="18"/>
      <c r="I14" s="18"/>
      <c r="J14" s="18"/>
      <c r="K14" s="18"/>
    </row>
    <row r="15" spans="1:13" s="25" customFormat="1" x14ac:dyDescent="0.3">
      <c r="A15" s="19">
        <v>7</v>
      </c>
      <c r="B15" s="20" t="s">
        <v>91</v>
      </c>
      <c r="C15" s="114" t="s">
        <v>34</v>
      </c>
      <c r="D15" s="18">
        <v>1</v>
      </c>
      <c r="E15" s="18"/>
      <c r="F15" s="18"/>
      <c r="G15" s="18"/>
      <c r="H15" s="18"/>
      <c r="I15" s="18"/>
      <c r="J15" s="18"/>
      <c r="K15" s="18"/>
    </row>
    <row r="16" spans="1:13" s="25" customFormat="1" x14ac:dyDescent="0.3">
      <c r="A16" s="19">
        <v>8</v>
      </c>
      <c r="B16" s="21" t="s">
        <v>92</v>
      </c>
      <c r="C16" s="114" t="s">
        <v>214</v>
      </c>
      <c r="D16" s="18">
        <v>8</v>
      </c>
      <c r="E16" s="18"/>
      <c r="F16" s="18"/>
      <c r="G16" s="18"/>
      <c r="H16" s="18"/>
      <c r="I16" s="18"/>
      <c r="J16" s="18"/>
      <c r="K16" s="18"/>
    </row>
    <row r="17" spans="1:11" s="25" customFormat="1" x14ac:dyDescent="0.3">
      <c r="A17" s="19">
        <v>9</v>
      </c>
      <c r="B17" s="21" t="s">
        <v>93</v>
      </c>
      <c r="C17" s="114" t="s">
        <v>87</v>
      </c>
      <c r="D17" s="18">
        <f>D16*1.6</f>
        <v>12.8</v>
      </c>
      <c r="E17" s="18"/>
      <c r="F17" s="18"/>
      <c r="G17" s="18"/>
      <c r="H17" s="18"/>
      <c r="I17" s="18"/>
      <c r="J17" s="18"/>
      <c r="K17" s="18"/>
    </row>
    <row r="18" spans="1:11" s="25" customFormat="1" x14ac:dyDescent="0.3">
      <c r="A18" s="54"/>
      <c r="B18" s="55" t="s">
        <v>56</v>
      </c>
      <c r="C18" s="174"/>
      <c r="D18" s="171"/>
      <c r="E18" s="171"/>
      <c r="F18" s="18"/>
      <c r="G18" s="171"/>
      <c r="H18" s="18"/>
      <c r="I18" s="171"/>
      <c r="J18" s="18"/>
      <c r="K18" s="18"/>
    </row>
    <row r="19" spans="1:11" s="25" customFormat="1" ht="27.6" x14ac:dyDescent="0.3">
      <c r="A19" s="19">
        <v>1</v>
      </c>
      <c r="B19" s="56" t="s">
        <v>57</v>
      </c>
      <c r="C19" s="121" t="s">
        <v>215</v>
      </c>
      <c r="D19" s="57">
        <f>315*0.15</f>
        <v>47.25</v>
      </c>
      <c r="E19" s="18"/>
      <c r="F19" s="18"/>
      <c r="G19" s="18"/>
      <c r="H19" s="18"/>
      <c r="I19" s="18"/>
      <c r="J19" s="18"/>
      <c r="K19" s="18"/>
    </row>
    <row r="20" spans="1:11" s="25" customFormat="1" x14ac:dyDescent="0.3">
      <c r="A20" s="90"/>
      <c r="B20" s="53" t="s">
        <v>245</v>
      </c>
      <c r="C20" s="114" t="s">
        <v>38</v>
      </c>
      <c r="D20" s="18">
        <f>D19*0.37</f>
        <v>17.482499999999998</v>
      </c>
      <c r="E20" s="18"/>
      <c r="F20" s="18"/>
      <c r="G20" s="18"/>
      <c r="H20" s="18"/>
      <c r="I20" s="18"/>
      <c r="J20" s="18"/>
      <c r="K20" s="18"/>
    </row>
    <row r="21" spans="1:11" s="25" customFormat="1" x14ac:dyDescent="0.3">
      <c r="A21" s="90"/>
      <c r="B21" s="53" t="s">
        <v>246</v>
      </c>
      <c r="C21" s="114" t="s">
        <v>216</v>
      </c>
      <c r="D21" s="18">
        <f>1.22*D19</f>
        <v>57.644999999999996</v>
      </c>
      <c r="E21" s="18"/>
      <c r="F21" s="18"/>
      <c r="G21" s="18"/>
      <c r="H21" s="18"/>
      <c r="I21" s="18"/>
      <c r="J21" s="18"/>
      <c r="K21" s="18"/>
    </row>
    <row r="22" spans="1:11" s="25" customFormat="1" x14ac:dyDescent="0.3">
      <c r="A22" s="90"/>
      <c r="B22" s="53" t="s">
        <v>247</v>
      </c>
      <c r="C22" s="114" t="s">
        <v>38</v>
      </c>
      <c r="D22" s="18">
        <f>D19*0.03</f>
        <v>1.4175</v>
      </c>
      <c r="E22" s="18"/>
      <c r="F22" s="18"/>
      <c r="G22" s="18"/>
      <c r="H22" s="18"/>
      <c r="I22" s="18"/>
      <c r="J22" s="18"/>
      <c r="K22" s="18"/>
    </row>
    <row r="23" spans="1:11" s="25" customFormat="1" ht="27.6" x14ac:dyDescent="0.3">
      <c r="A23" s="179">
        <v>2</v>
      </c>
      <c r="B23" s="56" t="s">
        <v>241</v>
      </c>
      <c r="C23" s="121" t="s">
        <v>215</v>
      </c>
      <c r="D23" s="57">
        <f>315*0.12</f>
        <v>37.799999999999997</v>
      </c>
      <c r="E23" s="18"/>
      <c r="F23" s="18"/>
      <c r="G23" s="18"/>
      <c r="H23" s="18"/>
      <c r="I23" s="18"/>
      <c r="J23" s="18"/>
      <c r="K23" s="18"/>
    </row>
    <row r="24" spans="1:11" s="25" customFormat="1" x14ac:dyDescent="0.3">
      <c r="A24" s="180"/>
      <c r="B24" s="53" t="s">
        <v>245</v>
      </c>
      <c r="C24" s="114" t="s">
        <v>38</v>
      </c>
      <c r="D24" s="18">
        <f>D23*0.77</f>
        <v>29.105999999999998</v>
      </c>
      <c r="E24" s="18"/>
      <c r="F24" s="18"/>
      <c r="G24" s="18"/>
      <c r="H24" s="18"/>
      <c r="I24" s="18"/>
      <c r="J24" s="18"/>
      <c r="K24" s="18"/>
    </row>
    <row r="25" spans="1:11" s="25" customFormat="1" x14ac:dyDescent="0.3">
      <c r="A25" s="180"/>
      <c r="B25" s="53" t="s">
        <v>242</v>
      </c>
      <c r="C25" s="114" t="s">
        <v>216</v>
      </c>
      <c r="D25" s="18">
        <f>1.015*D23</f>
        <v>38.36699999999999</v>
      </c>
      <c r="E25" s="18"/>
      <c r="F25" s="18"/>
      <c r="G25" s="18"/>
      <c r="H25" s="18"/>
      <c r="I25" s="18"/>
      <c r="J25" s="18"/>
      <c r="K25" s="18"/>
    </row>
    <row r="26" spans="1:11" s="25" customFormat="1" x14ac:dyDescent="0.3">
      <c r="A26" s="180"/>
      <c r="B26" s="53" t="s">
        <v>248</v>
      </c>
      <c r="C26" s="114" t="s">
        <v>213</v>
      </c>
      <c r="D26" s="178">
        <v>315</v>
      </c>
      <c r="E26" s="18"/>
      <c r="F26" s="18"/>
      <c r="G26" s="18"/>
      <c r="H26" s="18"/>
      <c r="I26" s="18"/>
      <c r="J26" s="18"/>
      <c r="K26" s="18"/>
    </row>
    <row r="27" spans="1:11" s="25" customFormat="1" x14ac:dyDescent="0.3">
      <c r="A27" s="180"/>
      <c r="B27" s="53" t="s">
        <v>247</v>
      </c>
      <c r="C27" s="114" t="s">
        <v>38</v>
      </c>
      <c r="D27" s="18">
        <f>0.07*D23</f>
        <v>2.6459999999999999</v>
      </c>
      <c r="E27" s="18"/>
      <c r="F27" s="18"/>
      <c r="G27" s="18"/>
      <c r="H27" s="18"/>
      <c r="I27" s="18"/>
      <c r="J27" s="18"/>
      <c r="K27" s="18"/>
    </row>
    <row r="28" spans="1:11" s="25" customFormat="1" ht="27.6" x14ac:dyDescent="0.3">
      <c r="A28" s="179">
        <v>3</v>
      </c>
      <c r="B28" s="56" t="s">
        <v>251</v>
      </c>
      <c r="C28" s="121" t="s">
        <v>217</v>
      </c>
      <c r="D28" s="57">
        <v>315</v>
      </c>
      <c r="E28" s="18"/>
      <c r="F28" s="18"/>
      <c r="G28" s="40"/>
      <c r="H28" s="18"/>
      <c r="I28" s="40"/>
      <c r="J28" s="18"/>
      <c r="K28" s="18"/>
    </row>
    <row r="29" spans="1:11" s="25" customFormat="1" x14ac:dyDescent="0.3">
      <c r="A29" s="180">
        <v>4</v>
      </c>
      <c r="B29" s="27" t="s">
        <v>249</v>
      </c>
      <c r="C29" s="121" t="s">
        <v>217</v>
      </c>
      <c r="D29" s="57">
        <v>315</v>
      </c>
      <c r="E29" s="18"/>
      <c r="F29" s="18"/>
      <c r="G29" s="18"/>
      <c r="H29" s="18"/>
      <c r="I29" s="18"/>
      <c r="J29" s="18"/>
      <c r="K29" s="18"/>
    </row>
    <row r="30" spans="1:11" s="25" customFormat="1" x14ac:dyDescent="0.3">
      <c r="A30" s="180"/>
      <c r="B30" s="53" t="s">
        <v>250</v>
      </c>
      <c r="C30" s="114" t="s">
        <v>218</v>
      </c>
      <c r="D30" s="18">
        <f>215*0.05*1.2</f>
        <v>12.9</v>
      </c>
      <c r="E30" s="18"/>
      <c r="F30" s="18"/>
      <c r="G30" s="18"/>
      <c r="H30" s="18"/>
      <c r="I30" s="18"/>
      <c r="J30" s="18"/>
      <c r="K30" s="18"/>
    </row>
    <row r="31" spans="1:11" s="25" customFormat="1" x14ac:dyDescent="0.3">
      <c r="A31" s="180"/>
      <c r="B31" s="53" t="s">
        <v>252</v>
      </c>
      <c r="C31" s="114" t="s">
        <v>36</v>
      </c>
      <c r="D31" s="18">
        <f>215.02*0.05*0.414</f>
        <v>4.450914</v>
      </c>
      <c r="E31" s="18"/>
      <c r="F31" s="18"/>
      <c r="G31" s="18"/>
      <c r="H31" s="18"/>
      <c r="I31" s="18"/>
      <c r="J31" s="18"/>
      <c r="K31" s="18"/>
    </row>
    <row r="32" spans="1:11" s="25" customFormat="1" x14ac:dyDescent="0.3">
      <c r="A32" s="180"/>
      <c r="B32" s="53" t="s">
        <v>37</v>
      </c>
      <c r="C32" s="114" t="s">
        <v>38</v>
      </c>
      <c r="D32" s="18">
        <f>D29*0.1</f>
        <v>31.5</v>
      </c>
      <c r="E32" s="18"/>
      <c r="F32" s="18"/>
      <c r="G32" s="18"/>
      <c r="H32" s="18"/>
      <c r="I32" s="18"/>
      <c r="J32" s="18"/>
      <c r="K32" s="18"/>
    </row>
    <row r="33" spans="1:11" s="25" customFormat="1" x14ac:dyDescent="0.3">
      <c r="A33" s="180">
        <v>5</v>
      </c>
      <c r="B33" s="56" t="s">
        <v>254</v>
      </c>
      <c r="C33" s="121" t="s">
        <v>217</v>
      </c>
      <c r="D33" s="57">
        <v>160</v>
      </c>
      <c r="E33" s="18"/>
      <c r="F33" s="18"/>
      <c r="G33" s="18"/>
      <c r="H33" s="18"/>
      <c r="I33" s="18"/>
      <c r="J33" s="18"/>
      <c r="K33" s="18"/>
    </row>
    <row r="34" spans="1:11" s="25" customFormat="1" x14ac:dyDescent="0.3">
      <c r="A34" s="180"/>
      <c r="B34" s="17" t="s">
        <v>253</v>
      </c>
      <c r="C34" s="114" t="s">
        <v>39</v>
      </c>
      <c r="D34" s="18">
        <f>D33*5</f>
        <v>800</v>
      </c>
      <c r="E34" s="18"/>
      <c r="F34" s="18"/>
      <c r="G34" s="18"/>
      <c r="H34" s="18"/>
      <c r="I34" s="18"/>
      <c r="J34" s="18"/>
      <c r="K34" s="18"/>
    </row>
    <row r="35" spans="1:11" s="25" customFormat="1" x14ac:dyDescent="0.3">
      <c r="A35" s="180"/>
      <c r="B35" s="17" t="s">
        <v>37</v>
      </c>
      <c r="C35" s="114" t="s">
        <v>38</v>
      </c>
      <c r="D35" s="18">
        <f>D33*0.1</f>
        <v>16</v>
      </c>
      <c r="E35" s="18"/>
      <c r="F35" s="18"/>
      <c r="G35" s="18"/>
      <c r="H35" s="18"/>
      <c r="I35" s="18"/>
      <c r="J35" s="18"/>
      <c r="K35" s="18"/>
    </row>
    <row r="36" spans="1:11" s="25" customFormat="1" x14ac:dyDescent="0.3">
      <c r="A36" s="180">
        <v>6</v>
      </c>
      <c r="B36" s="27" t="s">
        <v>75</v>
      </c>
      <c r="C36" s="114" t="s">
        <v>213</v>
      </c>
      <c r="D36" s="18">
        <v>160</v>
      </c>
      <c r="E36" s="18"/>
      <c r="F36" s="18"/>
      <c r="G36" s="18"/>
      <c r="H36" s="18"/>
      <c r="I36" s="18"/>
      <c r="J36" s="18"/>
      <c r="K36" s="18"/>
    </row>
    <row r="37" spans="1:11" s="25" customFormat="1" x14ac:dyDescent="0.3">
      <c r="A37" s="180"/>
      <c r="B37" s="53" t="s">
        <v>255</v>
      </c>
      <c r="C37" s="114" t="s">
        <v>213</v>
      </c>
      <c r="D37" s="18">
        <f>D36*1.15</f>
        <v>184</v>
      </c>
      <c r="E37" s="18"/>
      <c r="F37" s="18"/>
      <c r="G37" s="18"/>
      <c r="H37" s="18"/>
      <c r="I37" s="18"/>
      <c r="J37" s="18"/>
      <c r="K37" s="18"/>
    </row>
    <row r="38" spans="1:11" s="25" customFormat="1" x14ac:dyDescent="0.3">
      <c r="A38" s="180"/>
      <c r="B38" s="53" t="s">
        <v>256</v>
      </c>
      <c r="C38" s="114" t="s">
        <v>39</v>
      </c>
      <c r="D38" s="18">
        <f>D36*0.41</f>
        <v>65.599999999999994</v>
      </c>
      <c r="E38" s="18"/>
      <c r="F38" s="18"/>
      <c r="G38" s="18"/>
      <c r="H38" s="18"/>
      <c r="I38" s="18"/>
      <c r="J38" s="18"/>
      <c r="K38" s="18"/>
    </row>
    <row r="39" spans="1:11" s="25" customFormat="1" x14ac:dyDescent="0.3">
      <c r="A39" s="180"/>
      <c r="B39" s="53" t="s">
        <v>257</v>
      </c>
      <c r="C39" s="114" t="s">
        <v>39</v>
      </c>
      <c r="D39" s="18">
        <f>D36*0.33</f>
        <v>52.800000000000004</v>
      </c>
      <c r="E39" s="18"/>
      <c r="F39" s="18"/>
      <c r="G39" s="18"/>
      <c r="H39" s="18"/>
      <c r="I39" s="18"/>
      <c r="J39" s="18"/>
      <c r="K39" s="18"/>
    </row>
    <row r="40" spans="1:11" s="25" customFormat="1" x14ac:dyDescent="0.3">
      <c r="A40" s="180"/>
      <c r="B40" s="17" t="s">
        <v>37</v>
      </c>
      <c r="C40" s="114" t="s">
        <v>38</v>
      </c>
      <c r="D40" s="18">
        <f>D36*0.1</f>
        <v>16</v>
      </c>
      <c r="E40" s="18"/>
      <c r="F40" s="18"/>
      <c r="G40" s="18"/>
      <c r="H40" s="18"/>
      <c r="I40" s="18"/>
      <c r="J40" s="18"/>
      <c r="K40" s="18"/>
    </row>
    <row r="41" spans="1:11" s="25" customFormat="1" x14ac:dyDescent="0.3">
      <c r="A41" s="180">
        <v>7</v>
      </c>
      <c r="B41" s="27" t="s">
        <v>76</v>
      </c>
      <c r="C41" s="121" t="s">
        <v>217</v>
      </c>
      <c r="D41" s="57">
        <v>146</v>
      </c>
      <c r="E41" s="18"/>
      <c r="F41" s="18"/>
      <c r="G41" s="18"/>
      <c r="H41" s="18"/>
      <c r="I41" s="18"/>
      <c r="J41" s="18"/>
      <c r="K41" s="18"/>
    </row>
    <row r="42" spans="1:11" s="25" customFormat="1" x14ac:dyDescent="0.3">
      <c r="A42" s="180"/>
      <c r="B42" s="53" t="s">
        <v>258</v>
      </c>
      <c r="C42" s="114" t="s">
        <v>213</v>
      </c>
      <c r="D42" s="18">
        <f>1.03*D41</f>
        <v>150.38</v>
      </c>
      <c r="E42" s="18"/>
      <c r="F42" s="18"/>
      <c r="G42" s="18"/>
      <c r="H42" s="18"/>
      <c r="I42" s="18"/>
      <c r="J42" s="18"/>
      <c r="K42" s="18"/>
    </row>
    <row r="43" spans="1:11" s="25" customFormat="1" x14ac:dyDescent="0.3">
      <c r="A43" s="90"/>
      <c r="B43" s="53" t="s">
        <v>259</v>
      </c>
      <c r="C43" s="114" t="s">
        <v>39</v>
      </c>
      <c r="D43" s="18">
        <f>6*D41</f>
        <v>876</v>
      </c>
      <c r="E43" s="18"/>
      <c r="F43" s="18"/>
      <c r="G43" s="18"/>
      <c r="H43" s="18"/>
      <c r="I43" s="18"/>
      <c r="J43" s="18"/>
      <c r="K43" s="18"/>
    </row>
    <row r="44" spans="1:11" s="25" customFormat="1" x14ac:dyDescent="0.3">
      <c r="A44" s="90"/>
      <c r="B44" s="53" t="s">
        <v>37</v>
      </c>
      <c r="C44" s="114" t="s">
        <v>38</v>
      </c>
      <c r="D44" s="18">
        <f>D41*0.1</f>
        <v>14.600000000000001</v>
      </c>
      <c r="E44" s="18"/>
      <c r="F44" s="18"/>
      <c r="G44" s="18"/>
      <c r="H44" s="18"/>
      <c r="I44" s="18"/>
      <c r="J44" s="18"/>
      <c r="K44" s="18"/>
    </row>
    <row r="45" spans="1:11" s="25" customFormat="1" ht="27.6" x14ac:dyDescent="0.3">
      <c r="A45" s="90">
        <v>8</v>
      </c>
      <c r="B45" s="56" t="s">
        <v>77</v>
      </c>
      <c r="C45" s="121" t="s">
        <v>35</v>
      </c>
      <c r="D45" s="57">
        <v>94</v>
      </c>
      <c r="E45" s="18"/>
      <c r="F45" s="18"/>
      <c r="G45" s="18"/>
      <c r="H45" s="18"/>
      <c r="I45" s="18"/>
      <c r="J45" s="18"/>
      <c r="K45" s="18"/>
    </row>
    <row r="46" spans="1:11" s="25" customFormat="1" x14ac:dyDescent="0.3">
      <c r="A46" s="90"/>
      <c r="B46" s="53" t="s">
        <v>258</v>
      </c>
      <c r="C46" s="114" t="s">
        <v>213</v>
      </c>
      <c r="D46" s="18">
        <f>1.03*D45*0.07</f>
        <v>6.777400000000001</v>
      </c>
      <c r="E46" s="18"/>
      <c r="F46" s="18"/>
      <c r="G46" s="18"/>
      <c r="H46" s="18"/>
      <c r="I46" s="18"/>
      <c r="J46" s="18"/>
      <c r="K46" s="18"/>
    </row>
    <row r="47" spans="1:11" s="25" customFormat="1" x14ac:dyDescent="0.3">
      <c r="A47" s="90"/>
      <c r="B47" s="53" t="s">
        <v>259</v>
      </c>
      <c r="C47" s="114" t="s">
        <v>39</v>
      </c>
      <c r="D47" s="18">
        <f>6*D45*0.07</f>
        <v>39.480000000000004</v>
      </c>
      <c r="E47" s="18"/>
      <c r="F47" s="18"/>
      <c r="G47" s="18"/>
      <c r="H47" s="18"/>
      <c r="I47" s="18"/>
      <c r="J47" s="18"/>
      <c r="K47" s="18"/>
    </row>
    <row r="48" spans="1:11" s="25" customFormat="1" x14ac:dyDescent="0.3">
      <c r="A48" s="90"/>
      <c r="B48" s="53" t="s">
        <v>37</v>
      </c>
      <c r="C48" s="114" t="s">
        <v>38</v>
      </c>
      <c r="D48" s="18">
        <f>D45*0.1</f>
        <v>9.4</v>
      </c>
      <c r="E48" s="18"/>
      <c r="F48" s="18"/>
      <c r="G48" s="18"/>
      <c r="H48" s="18"/>
      <c r="I48" s="18"/>
      <c r="J48" s="18"/>
      <c r="K48" s="18"/>
    </row>
    <row r="49" spans="1:11" s="25" customFormat="1" x14ac:dyDescent="0.3">
      <c r="A49" s="90">
        <v>9</v>
      </c>
      <c r="B49" s="27" t="s">
        <v>78</v>
      </c>
      <c r="C49" s="121" t="s">
        <v>217</v>
      </c>
      <c r="D49" s="57">
        <v>9.0519999999999996</v>
      </c>
      <c r="E49" s="18"/>
      <c r="F49" s="18"/>
      <c r="G49" s="18"/>
      <c r="H49" s="18"/>
      <c r="I49" s="18"/>
      <c r="J49" s="18"/>
      <c r="K49" s="18"/>
    </row>
    <row r="50" spans="1:11" s="25" customFormat="1" x14ac:dyDescent="0.3">
      <c r="A50" s="90"/>
      <c r="B50" s="53" t="s">
        <v>260</v>
      </c>
      <c r="C50" s="114" t="s">
        <v>213</v>
      </c>
      <c r="D50" s="18">
        <f>1.03*D49</f>
        <v>9.3235600000000005</v>
      </c>
      <c r="E50" s="18"/>
      <c r="F50" s="18"/>
      <c r="G50" s="18"/>
      <c r="H50" s="18"/>
      <c r="I50" s="18"/>
      <c r="J50" s="18"/>
      <c r="K50" s="18"/>
    </row>
    <row r="51" spans="1:11" s="25" customFormat="1" x14ac:dyDescent="0.3">
      <c r="A51" s="90"/>
      <c r="B51" s="53" t="s">
        <v>259</v>
      </c>
      <c r="C51" s="114" t="s">
        <v>39</v>
      </c>
      <c r="D51" s="18">
        <f>6*D49</f>
        <v>54.311999999999998</v>
      </c>
      <c r="E51" s="18"/>
      <c r="F51" s="18"/>
      <c r="G51" s="18"/>
      <c r="H51" s="18"/>
      <c r="I51" s="18"/>
      <c r="J51" s="18"/>
      <c r="K51" s="18"/>
    </row>
    <row r="52" spans="1:11" s="25" customFormat="1" x14ac:dyDescent="0.3">
      <c r="A52" s="90"/>
      <c r="B52" s="53" t="s">
        <v>37</v>
      </c>
      <c r="C52" s="114" t="s">
        <v>38</v>
      </c>
      <c r="D52" s="18">
        <f>D49*0.1</f>
        <v>0.9052</v>
      </c>
      <c r="E52" s="18"/>
      <c r="F52" s="18"/>
      <c r="G52" s="18"/>
      <c r="H52" s="18"/>
      <c r="I52" s="18"/>
      <c r="J52" s="18"/>
      <c r="K52" s="18"/>
    </row>
    <row r="53" spans="1:11" s="25" customFormat="1" ht="27.6" x14ac:dyDescent="0.3">
      <c r="A53" s="90">
        <v>10</v>
      </c>
      <c r="B53" s="181" t="s">
        <v>263</v>
      </c>
      <c r="C53" s="121" t="s">
        <v>33</v>
      </c>
      <c r="D53" s="57">
        <v>122</v>
      </c>
      <c r="E53" s="18"/>
      <c r="F53" s="18"/>
      <c r="G53" s="18"/>
      <c r="H53" s="18"/>
      <c r="I53" s="18"/>
      <c r="J53" s="18"/>
      <c r="K53" s="18"/>
    </row>
    <row r="54" spans="1:11" s="25" customFormat="1" x14ac:dyDescent="0.3">
      <c r="A54" s="90"/>
      <c r="B54" s="53" t="s">
        <v>245</v>
      </c>
      <c r="C54" s="114" t="s">
        <v>38</v>
      </c>
      <c r="D54" s="18">
        <f>0.52*D53</f>
        <v>63.440000000000005</v>
      </c>
      <c r="E54" s="18"/>
      <c r="F54" s="18"/>
      <c r="G54" s="18"/>
      <c r="H54" s="18"/>
      <c r="I54" s="18"/>
      <c r="J54" s="18"/>
      <c r="K54" s="18"/>
    </row>
    <row r="55" spans="1:11" s="25" customFormat="1" x14ac:dyDescent="0.3">
      <c r="A55" s="90"/>
      <c r="B55" s="53" t="s">
        <v>261</v>
      </c>
      <c r="C55" s="114" t="s">
        <v>216</v>
      </c>
      <c r="D55" s="18">
        <f>D56/42*0.16+(122*0.045)</f>
        <v>11.067142857142857</v>
      </c>
      <c r="E55" s="18"/>
      <c r="F55" s="18"/>
      <c r="G55" s="18"/>
      <c r="H55" s="18"/>
      <c r="I55" s="18"/>
      <c r="J55" s="18"/>
      <c r="K55" s="18"/>
    </row>
    <row r="56" spans="1:11" s="25" customFormat="1" x14ac:dyDescent="0.3">
      <c r="A56" s="90"/>
      <c r="B56" s="53" t="s">
        <v>262</v>
      </c>
      <c r="C56" s="114" t="s">
        <v>53</v>
      </c>
      <c r="D56" s="18">
        <f>D53*12</f>
        <v>1464</v>
      </c>
      <c r="E56" s="18"/>
      <c r="F56" s="18"/>
      <c r="G56" s="18"/>
      <c r="H56" s="18"/>
      <c r="I56" s="18"/>
      <c r="J56" s="18"/>
      <c r="K56" s="18"/>
    </row>
    <row r="57" spans="1:11" s="25" customFormat="1" x14ac:dyDescent="0.3">
      <c r="A57" s="90"/>
      <c r="B57" s="53" t="s">
        <v>247</v>
      </c>
      <c r="C57" s="114" t="s">
        <v>38</v>
      </c>
      <c r="D57" s="18">
        <f>0.16*D53</f>
        <v>19.52</v>
      </c>
      <c r="E57" s="18"/>
      <c r="F57" s="18"/>
      <c r="G57" s="18"/>
      <c r="H57" s="18"/>
      <c r="I57" s="18"/>
      <c r="J57" s="18"/>
      <c r="K57" s="18"/>
    </row>
    <row r="58" spans="1:11" s="25" customFormat="1" ht="27.6" x14ac:dyDescent="0.3">
      <c r="A58" s="90">
        <v>11</v>
      </c>
      <c r="B58" s="56" t="s">
        <v>61</v>
      </c>
      <c r="C58" s="121" t="s">
        <v>217</v>
      </c>
      <c r="D58" s="57">
        <v>344</v>
      </c>
      <c r="E58" s="18"/>
      <c r="F58" s="18"/>
      <c r="G58" s="18"/>
      <c r="H58" s="18"/>
      <c r="I58" s="18"/>
      <c r="J58" s="18"/>
      <c r="K58" s="18"/>
    </row>
    <row r="59" spans="1:11" s="25" customFormat="1" x14ac:dyDescent="0.3">
      <c r="A59" s="90"/>
      <c r="B59" s="53" t="s">
        <v>264</v>
      </c>
      <c r="C59" s="114" t="s">
        <v>213</v>
      </c>
      <c r="D59" s="18">
        <f>2.1*D58</f>
        <v>722.4</v>
      </c>
      <c r="E59" s="18"/>
      <c r="F59" s="18"/>
      <c r="G59" s="18"/>
      <c r="H59" s="18"/>
      <c r="I59" s="18"/>
      <c r="J59" s="18"/>
      <c r="K59" s="18"/>
    </row>
    <row r="60" spans="1:11" s="25" customFormat="1" x14ac:dyDescent="0.3">
      <c r="A60" s="90"/>
      <c r="B60" s="53" t="s">
        <v>66</v>
      </c>
      <c r="C60" s="114" t="s">
        <v>213</v>
      </c>
      <c r="D60" s="18">
        <v>407</v>
      </c>
      <c r="E60" s="18"/>
      <c r="F60" s="18"/>
      <c r="G60" s="18"/>
      <c r="H60" s="18"/>
      <c r="I60" s="18"/>
      <c r="J60" s="18"/>
      <c r="K60" s="18"/>
    </row>
    <row r="61" spans="1:11" s="25" customFormat="1" x14ac:dyDescent="0.3">
      <c r="A61" s="90"/>
      <c r="B61" s="53" t="s">
        <v>265</v>
      </c>
      <c r="C61" s="114" t="s">
        <v>213</v>
      </c>
      <c r="D61" s="18">
        <f>1.05*D58</f>
        <v>361.2</v>
      </c>
      <c r="E61" s="18"/>
      <c r="F61" s="18"/>
      <c r="G61" s="18"/>
      <c r="H61" s="18"/>
      <c r="I61" s="18"/>
      <c r="J61" s="18"/>
      <c r="K61" s="18"/>
    </row>
    <row r="62" spans="1:11" s="25" customFormat="1" x14ac:dyDescent="0.3">
      <c r="A62" s="65"/>
      <c r="B62" s="53" t="s">
        <v>60</v>
      </c>
      <c r="C62" s="114" t="s">
        <v>38</v>
      </c>
      <c r="D62" s="18">
        <f>0.16*D58</f>
        <v>55.04</v>
      </c>
      <c r="E62" s="18"/>
      <c r="F62" s="18"/>
      <c r="G62" s="18"/>
      <c r="H62" s="18"/>
      <c r="I62" s="18"/>
      <c r="J62" s="18"/>
      <c r="K62" s="18"/>
    </row>
    <row r="63" spans="1:11" s="25" customFormat="1" ht="27.6" x14ac:dyDescent="0.3">
      <c r="A63" s="90">
        <v>12</v>
      </c>
      <c r="B63" s="56" t="s">
        <v>63</v>
      </c>
      <c r="C63" s="121" t="s">
        <v>217</v>
      </c>
      <c r="D63" s="57">
        <v>10.3</v>
      </c>
      <c r="E63" s="18"/>
      <c r="F63" s="18"/>
      <c r="G63" s="18"/>
      <c r="H63" s="18"/>
      <c r="I63" s="18"/>
      <c r="J63" s="18"/>
      <c r="K63" s="18"/>
    </row>
    <row r="64" spans="1:11" s="25" customFormat="1" x14ac:dyDescent="0.3">
      <c r="A64" s="90"/>
      <c r="B64" s="53" t="s">
        <v>266</v>
      </c>
      <c r="C64" s="114" t="s">
        <v>213</v>
      </c>
      <c r="D64" s="18">
        <f>2.1*D63</f>
        <v>21.630000000000003</v>
      </c>
      <c r="E64" s="18"/>
      <c r="F64" s="18"/>
      <c r="G64" s="18"/>
      <c r="H64" s="18"/>
      <c r="I64" s="18"/>
      <c r="J64" s="18"/>
      <c r="K64" s="18"/>
    </row>
    <row r="65" spans="1:11" s="25" customFormat="1" x14ac:dyDescent="0.3">
      <c r="A65" s="90"/>
      <c r="B65" s="53" t="s">
        <v>62</v>
      </c>
      <c r="C65" s="114" t="s">
        <v>213</v>
      </c>
      <c r="D65" s="18">
        <f>D63</f>
        <v>10.3</v>
      </c>
      <c r="E65" s="18"/>
      <c r="F65" s="18"/>
      <c r="G65" s="18"/>
      <c r="H65" s="18"/>
      <c r="I65" s="18"/>
      <c r="J65" s="18"/>
      <c r="K65" s="18"/>
    </row>
    <row r="66" spans="1:11" s="25" customFormat="1" x14ac:dyDescent="0.3">
      <c r="A66" s="90"/>
      <c r="B66" s="53" t="s">
        <v>265</v>
      </c>
      <c r="C66" s="114" t="s">
        <v>213</v>
      </c>
      <c r="D66" s="18">
        <f>D63*1.05</f>
        <v>10.815000000000001</v>
      </c>
      <c r="E66" s="18"/>
      <c r="F66" s="18"/>
      <c r="G66" s="18"/>
      <c r="H66" s="18"/>
      <c r="I66" s="18"/>
      <c r="J66" s="18"/>
      <c r="K66" s="18"/>
    </row>
    <row r="67" spans="1:11" s="25" customFormat="1" ht="41.4" x14ac:dyDescent="0.3">
      <c r="A67" s="90">
        <v>13</v>
      </c>
      <c r="B67" s="56" t="s">
        <v>64</v>
      </c>
      <c r="C67" s="121" t="s">
        <v>217</v>
      </c>
      <c r="D67" s="57">
        <v>16.8</v>
      </c>
      <c r="E67" s="18"/>
      <c r="F67" s="18"/>
      <c r="G67" s="18"/>
      <c r="H67" s="18"/>
      <c r="I67" s="18"/>
      <c r="J67" s="18"/>
      <c r="K67" s="18"/>
    </row>
    <row r="68" spans="1:11" s="25" customFormat="1" x14ac:dyDescent="0.3">
      <c r="A68" s="90"/>
      <c r="B68" s="53" t="s">
        <v>264</v>
      </c>
      <c r="C68" s="114" t="s">
        <v>213</v>
      </c>
      <c r="D68" s="18">
        <f>1.05*D67</f>
        <v>17.64</v>
      </c>
      <c r="E68" s="18"/>
      <c r="F68" s="18"/>
      <c r="G68" s="18"/>
      <c r="H68" s="18"/>
      <c r="I68" s="18"/>
      <c r="J68" s="18"/>
      <c r="K68" s="18"/>
    </row>
    <row r="69" spans="1:11" s="25" customFormat="1" x14ac:dyDescent="0.3">
      <c r="A69" s="90"/>
      <c r="B69" s="53" t="s">
        <v>266</v>
      </c>
      <c r="C69" s="114" t="s">
        <v>213</v>
      </c>
      <c r="D69" s="18">
        <f>1.05*D67</f>
        <v>17.64</v>
      </c>
      <c r="E69" s="18"/>
      <c r="F69" s="18"/>
      <c r="G69" s="18"/>
      <c r="H69" s="18"/>
      <c r="I69" s="18"/>
      <c r="J69" s="18"/>
      <c r="K69" s="18"/>
    </row>
    <row r="70" spans="1:11" s="25" customFormat="1" x14ac:dyDescent="0.3">
      <c r="A70" s="90"/>
      <c r="B70" s="53" t="s">
        <v>62</v>
      </c>
      <c r="C70" s="114" t="s">
        <v>213</v>
      </c>
      <c r="D70" s="18">
        <f>D67</f>
        <v>16.8</v>
      </c>
      <c r="E70" s="18"/>
      <c r="F70" s="18"/>
      <c r="G70" s="18"/>
      <c r="H70" s="18"/>
      <c r="I70" s="18"/>
      <c r="J70" s="18"/>
      <c r="K70" s="18"/>
    </row>
    <row r="71" spans="1:11" s="25" customFormat="1" x14ac:dyDescent="0.3">
      <c r="A71" s="90"/>
      <c r="B71" s="53" t="s">
        <v>84</v>
      </c>
      <c r="C71" s="114" t="s">
        <v>213</v>
      </c>
      <c r="D71" s="18">
        <f>D67*1.05</f>
        <v>17.64</v>
      </c>
      <c r="E71" s="18"/>
      <c r="F71" s="18"/>
      <c r="G71" s="18"/>
      <c r="H71" s="18"/>
      <c r="I71" s="18"/>
      <c r="J71" s="18"/>
      <c r="K71" s="18"/>
    </row>
    <row r="72" spans="1:11" s="25" customFormat="1" x14ac:dyDescent="0.3">
      <c r="A72" s="90">
        <v>14</v>
      </c>
      <c r="B72" s="27" t="s">
        <v>65</v>
      </c>
      <c r="C72" s="121" t="s">
        <v>217</v>
      </c>
      <c r="D72" s="57">
        <v>293</v>
      </c>
      <c r="E72" s="18"/>
      <c r="F72" s="18"/>
      <c r="G72" s="18"/>
      <c r="H72" s="18"/>
      <c r="I72" s="18"/>
      <c r="J72" s="18"/>
      <c r="K72" s="18"/>
    </row>
    <row r="73" spans="1:11" s="25" customFormat="1" x14ac:dyDescent="0.3">
      <c r="A73" s="90"/>
      <c r="B73" s="53" t="s">
        <v>264</v>
      </c>
      <c r="C73" s="114" t="s">
        <v>213</v>
      </c>
      <c r="D73" s="18">
        <f>1.05*D72</f>
        <v>307.65000000000003</v>
      </c>
      <c r="E73" s="18"/>
      <c r="F73" s="18"/>
      <c r="G73" s="18"/>
      <c r="H73" s="18"/>
      <c r="I73" s="18"/>
      <c r="J73" s="18"/>
      <c r="K73" s="18"/>
    </row>
    <row r="74" spans="1:11" s="25" customFormat="1" x14ac:dyDescent="0.3">
      <c r="A74" s="90"/>
      <c r="B74" s="53" t="s">
        <v>67</v>
      </c>
      <c r="C74" s="114" t="s">
        <v>213</v>
      </c>
      <c r="D74" s="18">
        <f>D72</f>
        <v>293</v>
      </c>
      <c r="E74" s="18"/>
      <c r="F74" s="18"/>
      <c r="G74" s="18"/>
      <c r="H74" s="18"/>
      <c r="I74" s="18"/>
      <c r="J74" s="18"/>
      <c r="K74" s="18"/>
    </row>
    <row r="75" spans="1:11" s="25" customFormat="1" x14ac:dyDescent="0.3">
      <c r="A75" s="90"/>
      <c r="B75" s="53" t="s">
        <v>85</v>
      </c>
      <c r="C75" s="114" t="s">
        <v>213</v>
      </c>
      <c r="D75" s="18">
        <f>D72</f>
        <v>293</v>
      </c>
      <c r="E75" s="18"/>
      <c r="F75" s="18"/>
      <c r="G75" s="18"/>
      <c r="H75" s="18"/>
      <c r="I75" s="18"/>
      <c r="J75" s="18"/>
      <c r="K75" s="18"/>
    </row>
    <row r="76" spans="1:11" s="25" customFormat="1" x14ac:dyDescent="0.3">
      <c r="A76" s="54">
        <v>15</v>
      </c>
      <c r="B76" s="182" t="s">
        <v>267</v>
      </c>
      <c r="C76" s="174"/>
      <c r="D76" s="171"/>
      <c r="E76" s="171"/>
      <c r="F76" s="18"/>
      <c r="G76" s="171"/>
      <c r="H76" s="18"/>
      <c r="I76" s="171"/>
      <c r="J76" s="18"/>
      <c r="K76" s="18"/>
    </row>
    <row r="77" spans="1:11" s="25" customFormat="1" ht="27.6" x14ac:dyDescent="0.3">
      <c r="A77" s="19"/>
      <c r="B77" s="21" t="s">
        <v>72</v>
      </c>
      <c r="C77" s="114" t="s">
        <v>213</v>
      </c>
      <c r="D77" s="18">
        <f>0.9*2.1*2</f>
        <v>3.7800000000000002</v>
      </c>
      <c r="E77" s="18"/>
      <c r="F77" s="18"/>
      <c r="G77" s="40"/>
      <c r="H77" s="18"/>
      <c r="I77" s="40"/>
      <c r="J77" s="18"/>
      <c r="K77" s="18"/>
    </row>
    <row r="78" spans="1:11" s="25" customFormat="1" ht="27.6" x14ac:dyDescent="0.3">
      <c r="A78" s="19"/>
      <c r="B78" s="21" t="s">
        <v>268</v>
      </c>
      <c r="C78" s="114" t="s">
        <v>213</v>
      </c>
      <c r="D78" s="18">
        <v>3.78</v>
      </c>
      <c r="E78" s="18"/>
      <c r="F78" s="18"/>
      <c r="G78" s="40"/>
      <c r="H78" s="18"/>
      <c r="I78" s="40"/>
      <c r="J78" s="18"/>
      <c r="K78" s="18"/>
    </row>
    <row r="79" spans="1:11" s="25" customFormat="1" ht="27.6" x14ac:dyDescent="0.3">
      <c r="A79" s="19"/>
      <c r="B79" s="21" t="s">
        <v>269</v>
      </c>
      <c r="C79" s="114" t="s">
        <v>213</v>
      </c>
      <c r="D79" s="58">
        <v>16</v>
      </c>
      <c r="E79" s="18"/>
      <c r="F79" s="18"/>
      <c r="G79" s="40"/>
      <c r="H79" s="18"/>
      <c r="I79" s="40"/>
      <c r="J79" s="18"/>
      <c r="K79" s="18"/>
    </row>
    <row r="80" spans="1:11" s="25" customFormat="1" ht="27.6" x14ac:dyDescent="0.3">
      <c r="A80" s="19"/>
      <c r="B80" s="21" t="s">
        <v>73</v>
      </c>
      <c r="C80" s="114" t="s">
        <v>213</v>
      </c>
      <c r="D80" s="58">
        <f>0.95*2.1*7</f>
        <v>13.965</v>
      </c>
      <c r="E80" s="18"/>
      <c r="F80" s="18"/>
      <c r="G80" s="40"/>
      <c r="H80" s="18"/>
      <c r="I80" s="40"/>
      <c r="J80" s="18"/>
      <c r="K80" s="18"/>
    </row>
    <row r="81" spans="1:11" s="25" customFormat="1" ht="27.6" x14ac:dyDescent="0.3">
      <c r="A81" s="19"/>
      <c r="B81" s="21" t="s">
        <v>74</v>
      </c>
      <c r="C81" s="114" t="s">
        <v>213</v>
      </c>
      <c r="D81" s="58">
        <f>2.7*1.1</f>
        <v>2.9700000000000006</v>
      </c>
      <c r="E81" s="18"/>
      <c r="F81" s="18"/>
      <c r="G81" s="40"/>
      <c r="H81" s="18"/>
      <c r="I81" s="40"/>
      <c r="J81" s="18"/>
      <c r="K81" s="18"/>
    </row>
    <row r="82" spans="1:11" s="25" customFormat="1" ht="27.6" x14ac:dyDescent="0.3">
      <c r="A82" s="19"/>
      <c r="B82" s="21" t="s">
        <v>68</v>
      </c>
      <c r="C82" s="114" t="s">
        <v>213</v>
      </c>
      <c r="D82" s="18">
        <v>31</v>
      </c>
      <c r="E82" s="18"/>
      <c r="F82" s="18"/>
      <c r="G82" s="40"/>
      <c r="H82" s="18"/>
      <c r="I82" s="40"/>
      <c r="J82" s="18"/>
      <c r="K82" s="18"/>
    </row>
    <row r="83" spans="1:11" s="25" customFormat="1" ht="27.6" x14ac:dyDescent="0.3">
      <c r="A83" s="19"/>
      <c r="B83" s="21" t="s">
        <v>69</v>
      </c>
      <c r="C83" s="114" t="s">
        <v>213</v>
      </c>
      <c r="D83" s="18">
        <v>2</v>
      </c>
      <c r="E83" s="18"/>
      <c r="F83" s="18"/>
      <c r="G83" s="40"/>
      <c r="H83" s="18"/>
      <c r="I83" s="40"/>
      <c r="J83" s="18"/>
      <c r="K83" s="18"/>
    </row>
    <row r="84" spans="1:11" s="25" customFormat="1" ht="27.6" x14ac:dyDescent="0.3">
      <c r="A84" s="19"/>
      <c r="B84" s="21" t="s">
        <v>70</v>
      </c>
      <c r="C84" s="114" t="s">
        <v>35</v>
      </c>
      <c r="D84" s="18">
        <v>20</v>
      </c>
      <c r="E84" s="18"/>
      <c r="F84" s="18"/>
      <c r="G84" s="40"/>
      <c r="H84" s="18"/>
      <c r="I84" s="40"/>
      <c r="J84" s="18"/>
      <c r="K84" s="18"/>
    </row>
    <row r="85" spans="1:11" s="25" customFormat="1" ht="27.6" x14ac:dyDescent="0.3">
      <c r="A85" s="19"/>
      <c r="B85" s="21" t="s">
        <v>71</v>
      </c>
      <c r="C85" s="114" t="s">
        <v>35</v>
      </c>
      <c r="D85" s="18">
        <v>21.2</v>
      </c>
      <c r="E85" s="18"/>
      <c r="F85" s="18"/>
      <c r="G85" s="18"/>
      <c r="H85" s="18"/>
      <c r="I85" s="18"/>
      <c r="J85" s="18"/>
      <c r="K85" s="18"/>
    </row>
    <row r="86" spans="1:11" s="25" customFormat="1" ht="27.6" x14ac:dyDescent="0.3">
      <c r="A86" s="19">
        <v>16</v>
      </c>
      <c r="B86" s="181" t="s">
        <v>281</v>
      </c>
      <c r="C86" s="135" t="s">
        <v>33</v>
      </c>
      <c r="D86" s="183">
        <v>255</v>
      </c>
      <c r="E86" s="18"/>
      <c r="F86" s="18"/>
      <c r="G86" s="18"/>
      <c r="H86" s="18"/>
      <c r="I86" s="18"/>
      <c r="J86" s="18"/>
      <c r="K86" s="18"/>
    </row>
    <row r="87" spans="1:11" s="25" customFormat="1" x14ac:dyDescent="0.3">
      <c r="A87" s="19"/>
      <c r="B87" s="21" t="s">
        <v>282</v>
      </c>
      <c r="C87" s="135" t="s">
        <v>283</v>
      </c>
      <c r="D87" s="183">
        <f>D86*0.03</f>
        <v>7.6499999999999995</v>
      </c>
      <c r="E87" s="18"/>
      <c r="F87" s="18"/>
      <c r="G87" s="18"/>
      <c r="H87" s="18"/>
      <c r="I87" s="18"/>
      <c r="J87" s="18"/>
      <c r="K87" s="18"/>
    </row>
    <row r="88" spans="1:11" s="25" customFormat="1" x14ac:dyDescent="0.3">
      <c r="A88" s="19"/>
      <c r="B88" s="21" t="s">
        <v>284</v>
      </c>
      <c r="C88" s="135" t="s">
        <v>33</v>
      </c>
      <c r="D88" s="183">
        <f>D86</f>
        <v>255</v>
      </c>
      <c r="E88" s="18"/>
      <c r="F88" s="18"/>
      <c r="G88" s="18"/>
      <c r="H88" s="18"/>
      <c r="I88" s="18"/>
      <c r="J88" s="18"/>
      <c r="K88" s="18"/>
    </row>
    <row r="89" spans="1:11" s="25" customFormat="1" x14ac:dyDescent="0.3">
      <c r="A89" s="19"/>
      <c r="B89" s="21" t="s">
        <v>285</v>
      </c>
      <c r="C89" s="135" t="s">
        <v>33</v>
      </c>
      <c r="D89" s="183">
        <f>D88*1.05</f>
        <v>267.75</v>
      </c>
      <c r="E89" s="18"/>
      <c r="F89" s="18"/>
      <c r="G89" s="18"/>
      <c r="H89" s="18"/>
      <c r="I89" s="18"/>
      <c r="J89" s="18"/>
      <c r="K89" s="18"/>
    </row>
    <row r="90" spans="1:11" s="25" customFormat="1" x14ac:dyDescent="0.3">
      <c r="A90" s="19"/>
      <c r="B90" s="17" t="s">
        <v>37</v>
      </c>
      <c r="C90" s="114" t="s">
        <v>33</v>
      </c>
      <c r="D90" s="18">
        <f>D86*0.1</f>
        <v>25.5</v>
      </c>
      <c r="E90" s="18"/>
      <c r="F90" s="18"/>
      <c r="G90" s="18"/>
      <c r="H90" s="18"/>
      <c r="I90" s="18"/>
      <c r="J90" s="18"/>
      <c r="K90" s="18"/>
    </row>
    <row r="91" spans="1:11" s="25" customFormat="1" x14ac:dyDescent="0.3">
      <c r="A91" s="177">
        <v>17</v>
      </c>
      <c r="B91" s="60" t="s">
        <v>40</v>
      </c>
      <c r="C91" s="174"/>
      <c r="D91" s="171">
        <v>306</v>
      </c>
      <c r="E91" s="171"/>
      <c r="F91" s="18"/>
      <c r="G91" s="171"/>
      <c r="H91" s="18"/>
      <c r="I91" s="171"/>
      <c r="J91" s="18"/>
      <c r="K91" s="18"/>
    </row>
    <row r="92" spans="1:11" s="25" customFormat="1" ht="27.6" x14ac:dyDescent="0.3">
      <c r="A92" s="90"/>
      <c r="B92" s="20" t="s">
        <v>54</v>
      </c>
      <c r="C92" s="135" t="s">
        <v>33</v>
      </c>
      <c r="D92" s="183">
        <f>D91</f>
        <v>306</v>
      </c>
      <c r="E92" s="18"/>
      <c r="F92" s="18"/>
      <c r="G92" s="18"/>
      <c r="H92" s="18"/>
      <c r="I92" s="18"/>
      <c r="J92" s="18"/>
      <c r="K92" s="18"/>
    </row>
    <row r="93" spans="1:11" s="25" customFormat="1" x14ac:dyDescent="0.3">
      <c r="A93" s="90"/>
      <c r="B93" s="17" t="s">
        <v>79</v>
      </c>
      <c r="C93" s="114" t="s">
        <v>33</v>
      </c>
      <c r="D93" s="18">
        <f>D91</f>
        <v>306</v>
      </c>
      <c r="E93" s="18"/>
      <c r="F93" s="18"/>
      <c r="G93" s="18"/>
      <c r="H93" s="18"/>
      <c r="I93" s="18"/>
      <c r="J93" s="18"/>
      <c r="K93" s="18"/>
    </row>
    <row r="94" spans="1:11" s="25" customFormat="1" x14ac:dyDescent="0.3">
      <c r="A94" s="90"/>
      <c r="B94" s="17" t="s">
        <v>37</v>
      </c>
      <c r="C94" s="114" t="s">
        <v>33</v>
      </c>
      <c r="D94" s="18">
        <f>D91*0.1</f>
        <v>30.6</v>
      </c>
      <c r="E94" s="18"/>
      <c r="F94" s="18"/>
      <c r="G94" s="18"/>
      <c r="H94" s="18"/>
      <c r="I94" s="18"/>
      <c r="J94" s="18"/>
      <c r="K94" s="18"/>
    </row>
    <row r="95" spans="1:11" s="25" customFormat="1" ht="27.6" x14ac:dyDescent="0.3">
      <c r="A95" s="90">
        <v>18</v>
      </c>
      <c r="B95" s="49" t="s">
        <v>81</v>
      </c>
      <c r="C95" s="114" t="s">
        <v>38</v>
      </c>
      <c r="D95" s="18">
        <v>9.0500000000000007</v>
      </c>
      <c r="E95" s="18"/>
      <c r="F95" s="18"/>
      <c r="G95" s="18"/>
      <c r="H95" s="18"/>
      <c r="I95" s="18"/>
      <c r="J95" s="18"/>
      <c r="K95" s="18"/>
    </row>
    <row r="96" spans="1:11" s="25" customFormat="1" ht="27.6" x14ac:dyDescent="0.3">
      <c r="A96" s="90"/>
      <c r="B96" s="20" t="s">
        <v>270</v>
      </c>
      <c r="C96" s="135" t="s">
        <v>33</v>
      </c>
      <c r="D96" s="183">
        <v>9.0519999999999996</v>
      </c>
      <c r="E96" s="18"/>
      <c r="F96" s="18"/>
      <c r="G96" s="18"/>
      <c r="H96" s="18"/>
      <c r="I96" s="18"/>
      <c r="J96" s="18"/>
      <c r="K96" s="18"/>
    </row>
    <row r="97" spans="1:11" s="25" customFormat="1" ht="30.75" customHeight="1" x14ac:dyDescent="0.3">
      <c r="A97" s="90"/>
      <c r="B97" s="176" t="s">
        <v>80</v>
      </c>
      <c r="C97" s="114" t="s">
        <v>33</v>
      </c>
      <c r="D97" s="18">
        <f>D96</f>
        <v>9.0519999999999996</v>
      </c>
      <c r="E97" s="18"/>
      <c r="F97" s="18"/>
      <c r="G97" s="18"/>
      <c r="H97" s="18"/>
      <c r="I97" s="18"/>
      <c r="J97" s="18"/>
      <c r="K97" s="18"/>
    </row>
    <row r="98" spans="1:11" s="25" customFormat="1" x14ac:dyDescent="0.3">
      <c r="A98" s="90"/>
      <c r="B98" s="17" t="s">
        <v>37</v>
      </c>
      <c r="C98" s="114" t="s">
        <v>33</v>
      </c>
      <c r="D98" s="18">
        <f>D95*0.1</f>
        <v>0.90500000000000014</v>
      </c>
      <c r="E98" s="18"/>
      <c r="F98" s="18"/>
      <c r="G98" s="18"/>
      <c r="H98" s="18"/>
      <c r="I98" s="18"/>
      <c r="J98" s="18"/>
      <c r="K98" s="18"/>
    </row>
    <row r="99" spans="1:11" s="25" customFormat="1" x14ac:dyDescent="0.3">
      <c r="A99" s="90"/>
      <c r="B99" s="182" t="s">
        <v>271</v>
      </c>
      <c r="C99" s="114"/>
      <c r="D99" s="18"/>
      <c r="E99" s="18"/>
      <c r="F99" s="18"/>
      <c r="G99" s="18"/>
      <c r="H99" s="18"/>
      <c r="I99" s="18"/>
      <c r="J99" s="18"/>
      <c r="K99" s="18"/>
    </row>
    <row r="100" spans="1:11" s="25" customFormat="1" x14ac:dyDescent="0.3">
      <c r="A100" s="177">
        <v>19</v>
      </c>
      <c r="B100" s="61" t="s">
        <v>50</v>
      </c>
      <c r="C100" s="135" t="s">
        <v>33</v>
      </c>
      <c r="D100" s="171">
        <v>65</v>
      </c>
      <c r="E100" s="171"/>
      <c r="F100" s="18"/>
      <c r="G100" s="171"/>
      <c r="H100" s="18"/>
      <c r="I100" s="171"/>
      <c r="J100" s="18"/>
      <c r="K100" s="18"/>
    </row>
    <row r="101" spans="1:11" s="25" customFormat="1" x14ac:dyDescent="0.3">
      <c r="A101" s="90"/>
      <c r="B101" s="29" t="s">
        <v>272</v>
      </c>
      <c r="C101" s="135" t="s">
        <v>33</v>
      </c>
      <c r="D101" s="183">
        <f>D100*1.03</f>
        <v>66.95</v>
      </c>
      <c r="E101" s="18"/>
      <c r="F101" s="18"/>
      <c r="G101" s="18"/>
      <c r="H101" s="18"/>
      <c r="I101" s="18"/>
      <c r="J101" s="18"/>
      <c r="K101" s="18"/>
    </row>
    <row r="102" spans="1:11" s="25" customFormat="1" x14ac:dyDescent="0.3">
      <c r="A102" s="90"/>
      <c r="B102" s="17" t="s">
        <v>259</v>
      </c>
      <c r="C102" s="175" t="s">
        <v>39</v>
      </c>
      <c r="D102" s="172">
        <f>D100*4.5</f>
        <v>292.5</v>
      </c>
      <c r="E102" s="172"/>
      <c r="F102" s="18"/>
      <c r="G102" s="172"/>
      <c r="H102" s="18"/>
      <c r="I102" s="172"/>
      <c r="J102" s="18"/>
      <c r="K102" s="18"/>
    </row>
    <row r="103" spans="1:11" s="25" customFormat="1" x14ac:dyDescent="0.3">
      <c r="A103" s="90"/>
      <c r="B103" s="17" t="s">
        <v>273</v>
      </c>
      <c r="C103" s="114" t="s">
        <v>39</v>
      </c>
      <c r="D103" s="18">
        <f>D100*0.06</f>
        <v>3.9</v>
      </c>
      <c r="E103" s="18"/>
      <c r="F103" s="18"/>
      <c r="G103" s="18"/>
      <c r="H103" s="18"/>
      <c r="I103" s="18"/>
      <c r="J103" s="18"/>
      <c r="K103" s="18"/>
    </row>
    <row r="104" spans="1:11" s="25" customFormat="1" x14ac:dyDescent="0.3">
      <c r="A104" s="90"/>
      <c r="B104" s="17" t="s">
        <v>37</v>
      </c>
      <c r="C104" s="114" t="s">
        <v>39</v>
      </c>
      <c r="D104" s="18">
        <f>54.656*0.04</f>
        <v>2.1862400000000002</v>
      </c>
      <c r="E104" s="18"/>
      <c r="F104" s="18"/>
      <c r="G104" s="18"/>
      <c r="H104" s="18"/>
      <c r="I104" s="18"/>
      <c r="J104" s="18"/>
      <c r="K104" s="18"/>
    </row>
    <row r="105" spans="1:11" s="25" customFormat="1" ht="27.6" x14ac:dyDescent="0.3">
      <c r="A105" s="90">
        <v>20</v>
      </c>
      <c r="B105" s="56" t="s">
        <v>41</v>
      </c>
      <c r="C105" s="135" t="s">
        <v>33</v>
      </c>
      <c r="D105" s="183">
        <v>990</v>
      </c>
      <c r="E105" s="18"/>
      <c r="F105" s="18"/>
      <c r="G105" s="18"/>
      <c r="H105" s="18"/>
      <c r="I105" s="18"/>
      <c r="J105" s="18"/>
      <c r="K105" s="18"/>
    </row>
    <row r="106" spans="1:11" s="25" customFormat="1" x14ac:dyDescent="0.3">
      <c r="A106" s="90"/>
      <c r="B106" s="17" t="s">
        <v>274</v>
      </c>
      <c r="C106" s="135" t="s">
        <v>33</v>
      </c>
      <c r="D106" s="183">
        <f>D105*0.6</f>
        <v>594</v>
      </c>
      <c r="E106" s="18"/>
      <c r="F106" s="18"/>
      <c r="G106" s="18"/>
      <c r="H106" s="18"/>
      <c r="I106" s="18"/>
      <c r="J106" s="18"/>
      <c r="K106" s="18"/>
    </row>
    <row r="107" spans="1:11" s="25" customFormat="1" x14ac:dyDescent="0.3">
      <c r="A107" s="90"/>
      <c r="B107" s="17" t="s">
        <v>275</v>
      </c>
      <c r="C107" s="114" t="s">
        <v>39</v>
      </c>
      <c r="D107" s="18">
        <f>0.25*D106</f>
        <v>148.5</v>
      </c>
      <c r="E107" s="18"/>
      <c r="F107" s="18"/>
      <c r="G107" s="18"/>
      <c r="H107" s="18"/>
      <c r="I107" s="18"/>
      <c r="J107" s="18"/>
      <c r="K107" s="18"/>
    </row>
    <row r="108" spans="1:11" s="25" customFormat="1" x14ac:dyDescent="0.3">
      <c r="A108" s="90"/>
      <c r="B108" s="17" t="s">
        <v>276</v>
      </c>
      <c r="C108" s="114" t="s">
        <v>39</v>
      </c>
      <c r="D108" s="18">
        <f>0.4*D106</f>
        <v>237.60000000000002</v>
      </c>
      <c r="E108" s="18"/>
      <c r="F108" s="18"/>
      <c r="G108" s="18"/>
      <c r="H108" s="18"/>
      <c r="I108" s="18"/>
      <c r="J108" s="18"/>
      <c r="K108" s="18"/>
    </row>
    <row r="109" spans="1:11" s="25" customFormat="1" x14ac:dyDescent="0.3">
      <c r="A109" s="90"/>
      <c r="B109" s="17" t="s">
        <v>277</v>
      </c>
      <c r="C109" s="114" t="s">
        <v>33</v>
      </c>
      <c r="D109" s="18">
        <f>0.009*D106</f>
        <v>5.3459999999999992</v>
      </c>
      <c r="E109" s="18"/>
      <c r="F109" s="18"/>
      <c r="G109" s="18"/>
      <c r="H109" s="18"/>
      <c r="I109" s="18"/>
      <c r="J109" s="18"/>
      <c r="K109" s="18"/>
    </row>
    <row r="110" spans="1:11" s="25" customFormat="1" x14ac:dyDescent="0.3">
      <c r="A110" s="90"/>
      <c r="B110" s="17" t="s">
        <v>278</v>
      </c>
      <c r="C110" s="114" t="s">
        <v>35</v>
      </c>
      <c r="D110" s="18">
        <f>0.2*D106</f>
        <v>118.80000000000001</v>
      </c>
      <c r="E110" s="18"/>
      <c r="F110" s="18"/>
      <c r="G110" s="18"/>
      <c r="H110" s="18"/>
      <c r="I110" s="18"/>
      <c r="J110" s="18"/>
      <c r="K110" s="18"/>
    </row>
    <row r="111" spans="1:11" s="25" customFormat="1" x14ac:dyDescent="0.3">
      <c r="A111" s="90"/>
      <c r="B111" s="17" t="s">
        <v>37</v>
      </c>
      <c r="C111" s="114" t="s">
        <v>35</v>
      </c>
      <c r="D111" s="18">
        <f>D105*0.1</f>
        <v>99</v>
      </c>
      <c r="E111" s="18"/>
      <c r="F111" s="18"/>
      <c r="G111" s="18"/>
      <c r="H111" s="18"/>
      <c r="I111" s="18"/>
      <c r="J111" s="18"/>
      <c r="K111" s="18"/>
    </row>
    <row r="112" spans="1:11" s="25" customFormat="1" x14ac:dyDescent="0.3">
      <c r="A112" s="90">
        <v>21</v>
      </c>
      <c r="B112" s="30" t="s">
        <v>51</v>
      </c>
      <c r="C112" s="135" t="s">
        <v>35</v>
      </c>
      <c r="D112" s="183">
        <v>93.9</v>
      </c>
      <c r="E112" s="18"/>
      <c r="F112" s="18"/>
      <c r="G112" s="18"/>
      <c r="H112" s="18"/>
      <c r="I112" s="18"/>
      <c r="J112" s="18"/>
      <c r="K112" s="18"/>
    </row>
    <row r="113" spans="1:13" s="25" customFormat="1" x14ac:dyDescent="0.3">
      <c r="A113" s="90"/>
      <c r="B113" s="17" t="s">
        <v>82</v>
      </c>
      <c r="C113" s="135" t="s">
        <v>35</v>
      </c>
      <c r="D113" s="183">
        <f>D112*1.03</f>
        <v>96.717000000000013</v>
      </c>
      <c r="E113" s="18"/>
      <c r="F113" s="18"/>
      <c r="G113" s="18"/>
      <c r="H113" s="18"/>
      <c r="I113" s="18"/>
      <c r="J113" s="18"/>
      <c r="K113" s="18"/>
    </row>
    <row r="114" spans="1:13" s="25" customFormat="1" ht="12.75" customHeight="1" x14ac:dyDescent="0.3">
      <c r="A114" s="90"/>
      <c r="B114" s="17" t="s">
        <v>37</v>
      </c>
      <c r="C114" s="114" t="s">
        <v>35</v>
      </c>
      <c r="D114" s="18">
        <f>D112*0.1</f>
        <v>9.39</v>
      </c>
      <c r="E114" s="18"/>
      <c r="F114" s="18"/>
      <c r="G114" s="18"/>
      <c r="H114" s="18"/>
      <c r="I114" s="18"/>
      <c r="J114" s="18"/>
      <c r="K114" s="18"/>
    </row>
    <row r="115" spans="1:13" s="25" customFormat="1" x14ac:dyDescent="0.3">
      <c r="A115" s="90"/>
      <c r="B115" s="184" t="s">
        <v>279</v>
      </c>
      <c r="C115" s="114" t="s">
        <v>38</v>
      </c>
      <c r="D115" s="18"/>
      <c r="E115" s="18"/>
      <c r="F115" s="18"/>
      <c r="G115" s="18"/>
      <c r="H115" s="18"/>
      <c r="I115" s="18"/>
      <c r="J115" s="18"/>
      <c r="K115" s="18"/>
    </row>
    <row r="116" spans="1:13" s="25" customFormat="1" ht="27.6" x14ac:dyDescent="0.3">
      <c r="A116" s="19">
        <v>22</v>
      </c>
      <c r="B116" s="61" t="s">
        <v>280</v>
      </c>
      <c r="C116" s="121" t="s">
        <v>33</v>
      </c>
      <c r="D116" s="57">
        <v>260</v>
      </c>
      <c r="E116" s="18"/>
      <c r="F116" s="18"/>
      <c r="G116" s="18"/>
      <c r="H116" s="18"/>
      <c r="I116" s="18"/>
      <c r="J116" s="18"/>
      <c r="K116" s="18"/>
      <c r="L116" s="35"/>
    </row>
    <row r="117" spans="1:13" s="25" customFormat="1" x14ac:dyDescent="0.3">
      <c r="A117" s="90"/>
      <c r="B117" s="17" t="s">
        <v>286</v>
      </c>
      <c r="C117" s="114" t="s">
        <v>39</v>
      </c>
      <c r="D117" s="18">
        <f>0.59*D116</f>
        <v>153.4</v>
      </c>
      <c r="E117" s="18"/>
      <c r="F117" s="18"/>
      <c r="G117" s="18"/>
      <c r="H117" s="18"/>
      <c r="I117" s="18"/>
      <c r="J117" s="18"/>
      <c r="K117" s="18"/>
      <c r="L117" s="35"/>
    </row>
    <row r="118" spans="1:13" s="25" customFormat="1" x14ac:dyDescent="0.3">
      <c r="A118" s="90"/>
      <c r="B118" s="17" t="s">
        <v>86</v>
      </c>
      <c r="C118" s="114" t="s">
        <v>39</v>
      </c>
      <c r="D118" s="18">
        <f>0.15*315</f>
        <v>47.25</v>
      </c>
      <c r="E118" s="18"/>
      <c r="F118" s="18"/>
      <c r="G118" s="18"/>
      <c r="H118" s="18"/>
      <c r="I118" s="18"/>
      <c r="J118" s="18"/>
      <c r="K118" s="18"/>
      <c r="L118" s="35"/>
    </row>
    <row r="119" spans="1:13" s="25" customFormat="1" x14ac:dyDescent="0.3">
      <c r="A119" s="90"/>
      <c r="B119" s="17" t="s">
        <v>37</v>
      </c>
      <c r="C119" s="114" t="s">
        <v>39</v>
      </c>
      <c r="D119" s="18">
        <f>0.15*315</f>
        <v>47.25</v>
      </c>
      <c r="E119" s="18"/>
      <c r="F119" s="18"/>
      <c r="G119" s="18"/>
      <c r="H119" s="18"/>
      <c r="I119" s="18"/>
      <c r="J119" s="18"/>
      <c r="K119" s="18"/>
      <c r="L119" s="35"/>
    </row>
    <row r="120" spans="1:13" s="25" customFormat="1" ht="27.6" x14ac:dyDescent="0.3">
      <c r="A120" s="90">
        <v>23</v>
      </c>
      <c r="B120" s="61" t="s">
        <v>45</v>
      </c>
      <c r="C120" s="121" t="s">
        <v>35</v>
      </c>
      <c r="D120" s="57">
        <v>20</v>
      </c>
      <c r="E120" s="18"/>
      <c r="F120" s="18"/>
      <c r="G120" s="18"/>
      <c r="H120" s="18"/>
      <c r="I120" s="18"/>
      <c r="J120" s="18"/>
      <c r="K120" s="18"/>
      <c r="L120" s="35"/>
    </row>
    <row r="121" spans="1:13" x14ac:dyDescent="0.3">
      <c r="A121" s="65">
        <v>24</v>
      </c>
      <c r="B121" s="27" t="s">
        <v>287</v>
      </c>
      <c r="C121" s="121" t="s">
        <v>35</v>
      </c>
      <c r="D121" s="57">
        <v>44</v>
      </c>
      <c r="E121" s="18"/>
      <c r="F121" s="18"/>
      <c r="G121" s="18"/>
      <c r="H121" s="18"/>
      <c r="I121" s="18"/>
      <c r="J121" s="18"/>
      <c r="K121" s="18"/>
      <c r="L121" s="38"/>
      <c r="M121" s="38"/>
    </row>
    <row r="122" spans="1:13" x14ac:dyDescent="0.3">
      <c r="A122" s="90"/>
      <c r="B122" s="53" t="s">
        <v>289</v>
      </c>
      <c r="C122" s="114" t="s">
        <v>35</v>
      </c>
      <c r="D122" s="18">
        <v>37</v>
      </c>
      <c r="E122" s="18"/>
      <c r="F122" s="18"/>
      <c r="G122" s="18"/>
      <c r="H122" s="18"/>
      <c r="I122" s="18"/>
      <c r="J122" s="18"/>
      <c r="K122" s="18"/>
      <c r="L122" s="38"/>
      <c r="M122" s="38"/>
    </row>
    <row r="123" spans="1:13" x14ac:dyDescent="0.3">
      <c r="A123" s="90"/>
      <c r="B123" s="53" t="s">
        <v>288</v>
      </c>
      <c r="C123" s="121" t="s">
        <v>35</v>
      </c>
      <c r="D123" s="57">
        <v>7</v>
      </c>
      <c r="E123" s="18"/>
      <c r="F123" s="18"/>
      <c r="G123" s="18"/>
      <c r="H123" s="18"/>
      <c r="I123" s="18"/>
      <c r="J123" s="18"/>
      <c r="K123" s="18"/>
      <c r="L123" s="38"/>
      <c r="M123" s="38"/>
    </row>
    <row r="124" spans="1:13" x14ac:dyDescent="0.3">
      <c r="A124" s="90"/>
      <c r="B124" s="53" t="s">
        <v>59</v>
      </c>
      <c r="C124" s="114" t="s">
        <v>34</v>
      </c>
      <c r="D124" s="18">
        <v>44</v>
      </c>
      <c r="E124" s="18"/>
      <c r="F124" s="18"/>
      <c r="G124" s="18"/>
      <c r="H124" s="18"/>
      <c r="I124" s="18"/>
      <c r="J124" s="18"/>
      <c r="K124" s="18"/>
      <c r="L124" s="38"/>
      <c r="M124" s="38"/>
    </row>
    <row r="125" spans="1:13" x14ac:dyDescent="0.3">
      <c r="A125" s="90"/>
      <c r="B125" s="53" t="s">
        <v>37</v>
      </c>
      <c r="C125" s="114" t="s">
        <v>53</v>
      </c>
      <c r="D125" s="18">
        <f>D121*0.2</f>
        <v>8.8000000000000007</v>
      </c>
      <c r="E125" s="18"/>
      <c r="F125" s="18"/>
      <c r="G125" s="18"/>
      <c r="H125" s="18"/>
      <c r="I125" s="18"/>
      <c r="J125" s="18"/>
      <c r="K125" s="18"/>
      <c r="L125" s="38"/>
      <c r="M125" s="38"/>
    </row>
    <row r="126" spans="1:13" x14ac:dyDescent="0.3">
      <c r="A126" s="65">
        <v>25</v>
      </c>
      <c r="B126" s="21" t="s">
        <v>92</v>
      </c>
      <c r="C126" s="114" t="s">
        <v>214</v>
      </c>
      <c r="D126" s="18">
        <v>5</v>
      </c>
      <c r="E126" s="18"/>
      <c r="F126" s="18"/>
      <c r="G126" s="18"/>
      <c r="H126" s="18"/>
      <c r="I126" s="18"/>
      <c r="J126" s="18"/>
      <c r="K126" s="18"/>
      <c r="L126" s="38"/>
      <c r="M126" s="38"/>
    </row>
    <row r="127" spans="1:13" x14ac:dyDescent="0.3">
      <c r="A127" s="65">
        <v>26</v>
      </c>
      <c r="B127" s="21" t="s">
        <v>93</v>
      </c>
      <c r="C127" s="114" t="s">
        <v>87</v>
      </c>
      <c r="D127" s="18">
        <f>D126*1.8</f>
        <v>9</v>
      </c>
      <c r="E127" s="18"/>
      <c r="F127" s="18"/>
      <c r="G127" s="18"/>
      <c r="H127" s="18"/>
      <c r="I127" s="18"/>
      <c r="J127" s="18"/>
      <c r="K127" s="18"/>
      <c r="L127" s="38"/>
      <c r="M127" s="38"/>
    </row>
    <row r="128" spans="1:13" x14ac:dyDescent="0.3">
      <c r="A128" s="20"/>
      <c r="B128" s="185" t="s">
        <v>31</v>
      </c>
      <c r="C128" s="115"/>
      <c r="D128" s="40"/>
      <c r="E128" s="39"/>
      <c r="F128" s="40"/>
      <c r="G128" s="40"/>
      <c r="H128" s="40"/>
      <c r="I128" s="40"/>
      <c r="J128" s="39"/>
      <c r="K128" s="40"/>
      <c r="L128" s="38"/>
      <c r="M128" s="38"/>
    </row>
    <row r="129" spans="1:13" x14ac:dyDescent="0.3">
      <c r="A129" s="20"/>
      <c r="B129" s="185" t="s">
        <v>43</v>
      </c>
      <c r="C129" s="117"/>
      <c r="D129" s="40"/>
      <c r="E129" s="39"/>
      <c r="F129" s="39"/>
      <c r="G129" s="40"/>
      <c r="H129" s="40"/>
      <c r="I129" s="40"/>
      <c r="J129" s="39"/>
      <c r="K129" s="40"/>
      <c r="L129" s="38"/>
      <c r="M129" s="38"/>
    </row>
    <row r="130" spans="1:13" x14ac:dyDescent="0.3">
      <c r="A130" s="20"/>
      <c r="B130" s="185" t="s">
        <v>31</v>
      </c>
      <c r="C130" s="115"/>
      <c r="D130" s="40"/>
      <c r="E130" s="39"/>
      <c r="F130" s="39"/>
      <c r="G130" s="40"/>
      <c r="H130" s="40"/>
      <c r="I130" s="40"/>
      <c r="J130" s="39"/>
      <c r="K130" s="40"/>
      <c r="L130" s="38"/>
      <c r="M130" s="38"/>
    </row>
    <row r="131" spans="1:13" x14ac:dyDescent="0.3">
      <c r="A131" s="20"/>
      <c r="B131" s="185" t="s">
        <v>44</v>
      </c>
      <c r="C131" s="117"/>
      <c r="D131" s="40"/>
      <c r="E131" s="39"/>
      <c r="F131" s="39"/>
      <c r="G131" s="40"/>
      <c r="H131" s="40"/>
      <c r="I131" s="40"/>
      <c r="J131" s="39"/>
      <c r="K131" s="40"/>
      <c r="L131" s="38"/>
      <c r="M131" s="38"/>
    </row>
    <row r="132" spans="1:13" x14ac:dyDescent="0.3">
      <c r="A132" s="20"/>
      <c r="B132" s="185" t="s">
        <v>31</v>
      </c>
      <c r="C132" s="115"/>
      <c r="D132" s="40"/>
      <c r="E132" s="39"/>
      <c r="F132" s="39"/>
      <c r="G132" s="40"/>
      <c r="H132" s="40"/>
      <c r="I132" s="40"/>
      <c r="J132" s="39"/>
      <c r="K132" s="40"/>
      <c r="L132" s="38"/>
      <c r="M132" s="38"/>
    </row>
    <row r="133" spans="1:13" x14ac:dyDescent="0.3">
      <c r="A133" s="37"/>
      <c r="B133" s="185" t="s">
        <v>48</v>
      </c>
      <c r="C133" s="117"/>
      <c r="D133" s="40"/>
      <c r="E133" s="39"/>
      <c r="F133" s="39"/>
      <c r="G133" s="40"/>
      <c r="H133" s="40"/>
      <c r="I133" s="40"/>
      <c r="J133" s="39"/>
      <c r="K133" s="40"/>
      <c r="L133" s="38"/>
      <c r="M133" s="38"/>
    </row>
    <row r="134" spans="1:13" x14ac:dyDescent="0.3">
      <c r="A134" s="37"/>
      <c r="B134" s="185" t="s">
        <v>135</v>
      </c>
      <c r="C134" s="117">
        <v>0.02</v>
      </c>
      <c r="D134" s="40"/>
      <c r="E134" s="39"/>
      <c r="F134" s="39"/>
      <c r="G134" s="40"/>
      <c r="H134" s="40"/>
      <c r="I134" s="40"/>
      <c r="J134" s="39"/>
      <c r="K134" s="40"/>
      <c r="L134" s="38"/>
      <c r="M134" s="38"/>
    </row>
    <row r="135" spans="1:13" x14ac:dyDescent="0.3">
      <c r="A135" s="37"/>
      <c r="B135" s="185" t="s">
        <v>31</v>
      </c>
      <c r="C135" s="115"/>
      <c r="D135" s="40"/>
      <c r="E135" s="39"/>
      <c r="F135" s="39"/>
      <c r="G135" s="40"/>
      <c r="H135" s="40"/>
      <c r="I135" s="40"/>
      <c r="J135" s="39"/>
      <c r="K135" s="40"/>
      <c r="L135" s="38"/>
      <c r="M135" s="38"/>
    </row>
    <row r="136" spans="1:13" x14ac:dyDescent="0.3">
      <c r="A136" s="37"/>
      <c r="B136" s="21" t="s">
        <v>46</v>
      </c>
      <c r="C136" s="117">
        <v>0.18</v>
      </c>
      <c r="D136" s="40"/>
      <c r="E136" s="39"/>
      <c r="F136" s="39"/>
      <c r="G136" s="40"/>
      <c r="H136" s="40"/>
      <c r="I136" s="40"/>
      <c r="J136" s="39"/>
      <c r="K136" s="40"/>
      <c r="L136" s="38"/>
      <c r="M136" s="38"/>
    </row>
    <row r="137" spans="1:13" x14ac:dyDescent="0.3">
      <c r="A137" s="20"/>
      <c r="B137" s="186" t="s">
        <v>47</v>
      </c>
      <c r="C137" s="117"/>
      <c r="D137" s="40"/>
      <c r="E137" s="39"/>
      <c r="F137" s="39"/>
      <c r="G137" s="39"/>
      <c r="H137" s="39"/>
      <c r="I137" s="39"/>
      <c r="J137" s="39"/>
      <c r="K137" s="173"/>
      <c r="L137" s="38"/>
      <c r="M137" s="38"/>
    </row>
    <row r="138" spans="1:13" x14ac:dyDescent="0.3">
      <c r="A138" s="46"/>
      <c r="B138" s="23"/>
      <c r="C138" s="22"/>
      <c r="D138" s="50"/>
      <c r="E138" s="50"/>
      <c r="F138" s="50"/>
      <c r="G138" s="22"/>
      <c r="H138" s="22"/>
      <c r="I138" s="38"/>
      <c r="J138" s="38"/>
      <c r="K138" s="38"/>
      <c r="L138" s="38"/>
      <c r="M138" s="38"/>
    </row>
    <row r="139" spans="1:13" x14ac:dyDescent="0.3">
      <c r="A139" s="46"/>
      <c r="B139" s="38"/>
      <c r="C139" s="43"/>
      <c r="D139" s="50"/>
      <c r="E139" s="50"/>
      <c r="F139" s="50"/>
      <c r="G139" s="43"/>
      <c r="H139" s="43"/>
      <c r="I139" s="38"/>
      <c r="J139" s="38"/>
      <c r="K139" s="38"/>
      <c r="L139" s="38"/>
      <c r="M139" s="38"/>
    </row>
    <row r="140" spans="1:13" x14ac:dyDescent="0.3">
      <c r="A140" s="46"/>
      <c r="B140" s="23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</row>
    <row r="141" spans="1:13" x14ac:dyDescent="0.3">
      <c r="A141" s="46"/>
      <c r="B141" s="23"/>
      <c r="C141" s="43"/>
      <c r="D141" s="43"/>
      <c r="E141" s="43"/>
      <c r="F141" s="43"/>
      <c r="G141" s="43"/>
      <c r="H141" s="43"/>
      <c r="I141" s="38"/>
      <c r="J141" s="38"/>
      <c r="K141" s="38"/>
      <c r="L141" s="38"/>
      <c r="M141" s="38"/>
    </row>
    <row r="142" spans="1:13" x14ac:dyDescent="0.3">
      <c r="A142" s="46"/>
      <c r="B142" s="23"/>
      <c r="C142" s="43"/>
      <c r="D142" s="43"/>
      <c r="E142" s="43"/>
      <c r="F142" s="43"/>
      <c r="G142" s="43"/>
      <c r="H142" s="43"/>
      <c r="I142" s="38"/>
      <c r="J142" s="38"/>
      <c r="K142" s="38"/>
      <c r="L142" s="38"/>
      <c r="M142" s="38"/>
    </row>
    <row r="143" spans="1:13" x14ac:dyDescent="0.3">
      <c r="A143" s="46"/>
      <c r="B143" s="23"/>
      <c r="C143" s="22"/>
      <c r="D143" s="22"/>
      <c r="E143" s="22"/>
      <c r="F143" s="22"/>
      <c r="G143" s="22"/>
      <c r="H143" s="22"/>
      <c r="I143" s="38"/>
      <c r="J143" s="38"/>
      <c r="K143" s="38"/>
      <c r="L143" s="38"/>
      <c r="M143" s="38"/>
    </row>
    <row r="144" spans="1:13" x14ac:dyDescent="0.3">
      <c r="A144" s="46"/>
      <c r="B144" s="23"/>
      <c r="C144" s="22"/>
      <c r="D144" s="22"/>
      <c r="E144" s="22"/>
      <c r="F144" s="22"/>
      <c r="G144" s="22"/>
      <c r="H144" s="22"/>
      <c r="I144" s="38"/>
      <c r="J144" s="38"/>
      <c r="K144" s="38"/>
      <c r="L144" s="38"/>
      <c r="M144" s="38"/>
    </row>
    <row r="145" spans="1:13" x14ac:dyDescent="0.3">
      <c r="A145" s="46"/>
      <c r="B145" s="23"/>
      <c r="C145" s="22"/>
      <c r="D145" s="22"/>
      <c r="E145" s="22"/>
      <c r="F145" s="22"/>
      <c r="G145" s="22"/>
      <c r="H145" s="22"/>
      <c r="I145" s="38"/>
      <c r="J145" s="38"/>
      <c r="K145" s="38"/>
      <c r="L145" s="38"/>
      <c r="M145" s="38"/>
    </row>
    <row r="146" spans="1:13" x14ac:dyDescent="0.3">
      <c r="A146" s="46"/>
      <c r="B146" s="23"/>
      <c r="C146" s="22"/>
      <c r="D146" s="22"/>
      <c r="E146" s="22"/>
      <c r="F146" s="22"/>
      <c r="G146" s="22"/>
      <c r="H146" s="22"/>
      <c r="I146" s="38"/>
      <c r="J146" s="38"/>
      <c r="K146" s="38"/>
      <c r="L146" s="38"/>
      <c r="M146" s="38"/>
    </row>
    <row r="147" spans="1:13" x14ac:dyDescent="0.3">
      <c r="A147" s="46"/>
      <c r="B147" s="23"/>
      <c r="C147" s="22"/>
      <c r="D147" s="22"/>
      <c r="E147" s="22"/>
      <c r="F147" s="22"/>
      <c r="G147" s="22"/>
      <c r="H147" s="22"/>
      <c r="I147" s="38"/>
      <c r="J147" s="38"/>
      <c r="K147" s="38"/>
      <c r="L147" s="38"/>
      <c r="M147" s="38"/>
    </row>
    <row r="148" spans="1:13" x14ac:dyDescent="0.3">
      <c r="A148" s="46"/>
      <c r="B148" s="23"/>
      <c r="C148" s="22"/>
      <c r="D148" s="22"/>
      <c r="E148" s="22"/>
      <c r="F148" s="22"/>
      <c r="G148" s="22"/>
      <c r="H148" s="22"/>
      <c r="I148" s="38"/>
      <c r="J148" s="38"/>
      <c r="K148" s="38"/>
      <c r="L148" s="38"/>
      <c r="M148" s="38"/>
    </row>
    <row r="149" spans="1:13" ht="15.75" customHeight="1" x14ac:dyDescent="0.3">
      <c r="A149" s="46"/>
      <c r="B149" s="23"/>
      <c r="C149" s="22"/>
      <c r="D149" s="22"/>
      <c r="E149" s="22"/>
      <c r="F149" s="22"/>
      <c r="G149" s="22"/>
      <c r="H149" s="22"/>
      <c r="I149" s="38"/>
      <c r="J149" s="38"/>
      <c r="K149" s="38"/>
      <c r="L149" s="38"/>
      <c r="M149" s="38"/>
    </row>
    <row r="150" spans="1:13" ht="15.75" customHeight="1" x14ac:dyDescent="0.3">
      <c r="A150" s="46"/>
      <c r="B150" s="23"/>
      <c r="C150" s="22"/>
      <c r="D150" s="22"/>
      <c r="E150" s="22"/>
      <c r="F150" s="22"/>
      <c r="G150" s="22"/>
      <c r="H150" s="22"/>
      <c r="I150" s="38"/>
      <c r="J150" s="38"/>
      <c r="K150" s="38"/>
      <c r="L150" s="38"/>
      <c r="M150" s="38"/>
    </row>
    <row r="151" spans="1:13" ht="15.75" customHeight="1" x14ac:dyDescent="0.3">
      <c r="A151" s="46"/>
      <c r="B151" s="23"/>
      <c r="C151" s="22"/>
      <c r="D151" s="22"/>
      <c r="E151" s="22"/>
      <c r="F151" s="22"/>
      <c r="G151" s="22"/>
      <c r="H151" s="22"/>
      <c r="I151" s="38"/>
      <c r="J151" s="38"/>
      <c r="K151" s="38"/>
      <c r="L151" s="38"/>
      <c r="M151" s="38"/>
    </row>
    <row r="152" spans="1:13" ht="15.75" customHeight="1" x14ac:dyDescent="0.3">
      <c r="A152" s="46"/>
      <c r="B152" s="23"/>
      <c r="C152" s="22"/>
      <c r="D152" s="22"/>
      <c r="E152" s="22"/>
      <c r="F152" s="22"/>
      <c r="G152" s="22"/>
      <c r="H152" s="22"/>
      <c r="I152" s="38"/>
      <c r="J152" s="38"/>
      <c r="K152" s="38"/>
      <c r="L152" s="38"/>
      <c r="M152" s="38"/>
    </row>
    <row r="153" spans="1:13" ht="15.75" customHeight="1" x14ac:dyDescent="0.3">
      <c r="A153" s="46"/>
      <c r="B153" s="23"/>
      <c r="C153" s="22"/>
      <c r="D153" s="22"/>
      <c r="E153" s="22"/>
      <c r="F153" s="22"/>
      <c r="G153" s="22"/>
      <c r="H153" s="22"/>
      <c r="I153" s="38"/>
      <c r="J153" s="38"/>
      <c r="K153" s="38"/>
      <c r="L153" s="38"/>
      <c r="M153" s="38"/>
    </row>
    <row r="154" spans="1:13" ht="15.75" customHeight="1" x14ac:dyDescent="0.3">
      <c r="A154" s="46"/>
      <c r="B154" s="23"/>
      <c r="C154" s="22"/>
      <c r="D154" s="22"/>
      <c r="E154" s="22"/>
      <c r="F154" s="22"/>
      <c r="G154" s="22"/>
      <c r="H154" s="22"/>
      <c r="I154" s="38"/>
      <c r="J154" s="38"/>
      <c r="K154" s="38"/>
      <c r="L154" s="38"/>
      <c r="M154" s="38"/>
    </row>
    <row r="155" spans="1:13" ht="15.75" customHeight="1" x14ac:dyDescent="0.3">
      <c r="A155" s="46"/>
      <c r="B155" s="23"/>
      <c r="C155" s="22"/>
      <c r="D155" s="22"/>
      <c r="E155" s="22"/>
      <c r="F155" s="22"/>
      <c r="G155" s="22"/>
      <c r="H155" s="22"/>
      <c r="I155" s="38"/>
      <c r="J155" s="38"/>
      <c r="K155" s="38"/>
      <c r="L155" s="38"/>
      <c r="M155" s="38"/>
    </row>
    <row r="156" spans="1:13" ht="15.75" customHeight="1" x14ac:dyDescent="0.3">
      <c r="A156" s="46"/>
      <c r="B156" s="23"/>
      <c r="C156" s="22"/>
      <c r="D156" s="22"/>
      <c r="E156" s="22"/>
      <c r="F156" s="22"/>
      <c r="G156" s="22"/>
      <c r="H156" s="22"/>
      <c r="I156" s="38"/>
      <c r="J156" s="38"/>
      <c r="K156" s="38"/>
      <c r="L156" s="38"/>
      <c r="M156" s="38"/>
    </row>
    <row r="157" spans="1:13" ht="15.75" customHeight="1" x14ac:dyDescent="0.3">
      <c r="A157" s="46"/>
      <c r="B157" s="23"/>
      <c r="C157" s="22"/>
      <c r="D157" s="22"/>
      <c r="E157" s="22"/>
      <c r="F157" s="22"/>
      <c r="G157" s="22"/>
      <c r="H157" s="22"/>
      <c r="I157" s="38"/>
      <c r="J157" s="38"/>
      <c r="K157" s="38"/>
      <c r="L157" s="38"/>
      <c r="M157" s="38"/>
    </row>
    <row r="158" spans="1:13" ht="15.75" customHeight="1" x14ac:dyDescent="0.3">
      <c r="A158" s="46"/>
      <c r="B158" s="23"/>
      <c r="C158" s="22"/>
      <c r="D158" s="22"/>
      <c r="E158" s="22"/>
      <c r="F158" s="22"/>
      <c r="G158" s="22"/>
      <c r="H158" s="22"/>
      <c r="I158" s="38"/>
      <c r="J158" s="38"/>
      <c r="K158" s="38"/>
      <c r="L158" s="38"/>
      <c r="M158" s="38"/>
    </row>
    <row r="159" spans="1:13" ht="15.75" customHeight="1" x14ac:dyDescent="0.3">
      <c r="A159" s="46"/>
      <c r="B159" s="23"/>
      <c r="C159" s="22"/>
      <c r="D159" s="22"/>
      <c r="E159" s="22"/>
      <c r="F159" s="22"/>
      <c r="G159" s="22"/>
      <c r="H159" s="22"/>
      <c r="I159" s="38"/>
      <c r="J159" s="38"/>
      <c r="K159" s="38"/>
      <c r="L159" s="38"/>
      <c r="M159" s="38"/>
    </row>
    <row r="160" spans="1:13" ht="15.75" customHeight="1" x14ac:dyDescent="0.3">
      <c r="A160" s="46"/>
      <c r="B160" s="23"/>
      <c r="C160" s="22"/>
      <c r="D160" s="22"/>
      <c r="E160" s="22"/>
      <c r="F160" s="22"/>
      <c r="G160" s="22"/>
      <c r="H160" s="22"/>
      <c r="I160" s="38"/>
      <c r="J160" s="38"/>
      <c r="K160" s="38"/>
      <c r="L160" s="38"/>
      <c r="M160" s="38"/>
    </row>
    <row r="161" spans="1:13" ht="15.75" customHeight="1" x14ac:dyDescent="0.3">
      <c r="A161" s="46"/>
      <c r="B161" s="23"/>
      <c r="C161" s="22"/>
      <c r="D161" s="22"/>
      <c r="E161" s="22"/>
      <c r="F161" s="22"/>
      <c r="G161" s="22"/>
      <c r="H161" s="22"/>
      <c r="I161" s="38"/>
      <c r="J161" s="38"/>
      <c r="K161" s="38"/>
      <c r="L161" s="38"/>
      <c r="M161" s="38"/>
    </row>
    <row r="162" spans="1:13" ht="15.75" customHeight="1" x14ac:dyDescent="0.3">
      <c r="A162" s="46"/>
      <c r="B162" s="23"/>
      <c r="C162" s="22"/>
      <c r="D162" s="22"/>
      <c r="E162" s="22"/>
      <c r="F162" s="22"/>
      <c r="G162" s="22"/>
      <c r="H162" s="22"/>
      <c r="I162" s="38"/>
      <c r="J162" s="38"/>
      <c r="K162" s="38"/>
      <c r="L162" s="38"/>
      <c r="M162" s="38"/>
    </row>
    <row r="163" spans="1:13" ht="15.75" customHeight="1" x14ac:dyDescent="0.3">
      <c r="A163" s="46"/>
      <c r="B163" s="23"/>
      <c r="C163" s="22"/>
      <c r="D163" s="22"/>
      <c r="E163" s="22"/>
      <c r="F163" s="22"/>
      <c r="G163" s="22"/>
      <c r="H163" s="22"/>
      <c r="I163" s="38"/>
      <c r="J163" s="38"/>
      <c r="K163" s="38"/>
      <c r="L163" s="38"/>
      <c r="M163" s="38"/>
    </row>
    <row r="164" spans="1:13" ht="15.75" customHeight="1" x14ac:dyDescent="0.3">
      <c r="A164" s="46"/>
      <c r="B164" s="23"/>
      <c r="C164" s="22"/>
      <c r="D164" s="22"/>
      <c r="E164" s="22"/>
      <c r="F164" s="22"/>
      <c r="G164" s="22"/>
      <c r="H164" s="22"/>
      <c r="I164" s="38"/>
      <c r="J164" s="38"/>
      <c r="K164" s="38"/>
      <c r="L164" s="38"/>
      <c r="M164" s="38"/>
    </row>
    <row r="165" spans="1:13" ht="15.75" customHeight="1" x14ac:dyDescent="0.3">
      <c r="A165" s="46"/>
      <c r="B165" s="23"/>
      <c r="C165" s="22"/>
      <c r="D165" s="22"/>
      <c r="E165" s="22"/>
      <c r="F165" s="22"/>
      <c r="G165" s="22"/>
      <c r="H165" s="22"/>
      <c r="I165" s="38"/>
      <c r="J165" s="38"/>
      <c r="K165" s="38"/>
      <c r="L165" s="38"/>
      <c r="M165" s="38"/>
    </row>
    <row r="166" spans="1:13" ht="15.75" customHeight="1" x14ac:dyDescent="0.3">
      <c r="A166" s="46"/>
      <c r="B166" s="13"/>
      <c r="C166" s="22"/>
      <c r="D166" s="22"/>
      <c r="E166" s="22"/>
      <c r="F166" s="22"/>
      <c r="G166" s="22"/>
      <c r="H166" s="22"/>
      <c r="I166" s="38"/>
      <c r="J166" s="38"/>
      <c r="K166" s="38"/>
      <c r="L166" s="38"/>
      <c r="M166" s="38"/>
    </row>
    <row r="167" spans="1:13" ht="15.75" customHeight="1" x14ac:dyDescent="0.3">
      <c r="A167" s="45"/>
      <c r="B167" s="13"/>
      <c r="C167" s="12"/>
      <c r="D167" s="12"/>
      <c r="E167" s="12"/>
      <c r="F167" s="12"/>
      <c r="G167" s="12"/>
      <c r="H167" s="12"/>
      <c r="I167" s="38"/>
      <c r="J167" s="38"/>
      <c r="K167" s="38"/>
      <c r="L167" s="38"/>
      <c r="M167" s="38"/>
    </row>
    <row r="168" spans="1:13" ht="15.75" customHeight="1" x14ac:dyDescent="0.3">
      <c r="A168" s="45"/>
      <c r="B168" s="13"/>
      <c r="C168" s="12"/>
      <c r="D168" s="12"/>
      <c r="E168" s="12"/>
      <c r="F168" s="12"/>
      <c r="G168" s="12"/>
      <c r="H168" s="12"/>
      <c r="I168" s="38"/>
      <c r="J168" s="38"/>
      <c r="K168" s="38"/>
      <c r="L168" s="38"/>
      <c r="M168" s="38"/>
    </row>
    <row r="169" spans="1:13" ht="15.75" customHeight="1" x14ac:dyDescent="0.3">
      <c r="A169" s="45"/>
      <c r="B169" s="13"/>
      <c r="C169" s="12"/>
      <c r="D169" s="12"/>
      <c r="E169" s="12"/>
      <c r="F169" s="12"/>
      <c r="G169" s="12"/>
      <c r="H169" s="12"/>
      <c r="I169" s="38"/>
      <c r="J169" s="38"/>
      <c r="K169" s="38"/>
      <c r="L169" s="38"/>
      <c r="M169" s="38"/>
    </row>
    <row r="170" spans="1:13" ht="15.75" customHeight="1" x14ac:dyDescent="0.3">
      <c r="A170" s="45"/>
      <c r="B170" s="13"/>
      <c r="C170" s="12"/>
      <c r="D170" s="12"/>
      <c r="E170" s="12"/>
      <c r="F170" s="12"/>
      <c r="G170" s="12"/>
      <c r="H170" s="12"/>
      <c r="I170" s="38"/>
      <c r="J170" s="38"/>
      <c r="K170" s="38"/>
      <c r="L170" s="38"/>
      <c r="M170" s="38"/>
    </row>
    <row r="171" spans="1:13" ht="15.75" customHeight="1" x14ac:dyDescent="0.3">
      <c r="A171" s="45"/>
      <c r="B171" s="13"/>
      <c r="C171" s="12"/>
      <c r="D171" s="12"/>
      <c r="E171" s="12"/>
      <c r="F171" s="12"/>
      <c r="G171" s="12"/>
      <c r="H171" s="12"/>
      <c r="I171" s="38"/>
      <c r="J171" s="38"/>
      <c r="K171" s="38"/>
      <c r="L171" s="38"/>
      <c r="M171" s="38"/>
    </row>
    <row r="172" spans="1:13" ht="15.75" customHeight="1" x14ac:dyDescent="0.3">
      <c r="A172" s="45"/>
      <c r="B172" s="13"/>
      <c r="C172" s="12"/>
      <c r="D172" s="12"/>
      <c r="E172" s="12"/>
      <c r="F172" s="12"/>
      <c r="G172" s="12"/>
      <c r="H172" s="12"/>
      <c r="I172" s="38"/>
      <c r="J172" s="38"/>
      <c r="K172" s="38"/>
      <c r="L172" s="38"/>
      <c r="M172" s="38"/>
    </row>
    <row r="173" spans="1:13" ht="15" customHeight="1" x14ac:dyDescent="0.3">
      <c r="A173" s="45"/>
      <c r="B173" s="13"/>
      <c r="C173" s="12"/>
      <c r="D173" s="12"/>
      <c r="E173" s="12"/>
      <c r="F173" s="12"/>
      <c r="G173" s="12"/>
      <c r="H173" s="12"/>
      <c r="I173" s="38"/>
      <c r="J173" s="38"/>
      <c r="K173" s="38"/>
      <c r="L173" s="38"/>
      <c r="M173" s="38"/>
    </row>
    <row r="174" spans="1:13" ht="15" customHeight="1" x14ac:dyDescent="0.3">
      <c r="A174" s="45"/>
      <c r="B174" s="13"/>
      <c r="C174" s="12"/>
      <c r="D174" s="12"/>
      <c r="E174" s="12"/>
      <c r="F174" s="12"/>
      <c r="G174" s="12"/>
      <c r="H174" s="12"/>
      <c r="I174" s="38"/>
      <c r="J174" s="38"/>
      <c r="K174" s="38"/>
      <c r="L174" s="38"/>
      <c r="M174" s="38"/>
    </row>
    <row r="175" spans="1:13" x14ac:dyDescent="0.3">
      <c r="A175" s="45"/>
      <c r="B175" s="13"/>
      <c r="C175" s="12"/>
      <c r="D175" s="12"/>
      <c r="E175" s="12"/>
      <c r="F175" s="12"/>
      <c r="G175" s="12"/>
      <c r="H175" s="12"/>
      <c r="I175" s="38"/>
      <c r="J175" s="38"/>
      <c r="K175" s="38"/>
      <c r="L175" s="13"/>
    </row>
    <row r="176" spans="1:13" x14ac:dyDescent="0.3">
      <c r="A176" s="45"/>
      <c r="B176" s="13"/>
      <c r="C176" s="12"/>
      <c r="D176" s="12"/>
      <c r="E176" s="12"/>
      <c r="F176" s="12"/>
      <c r="G176" s="12"/>
      <c r="H176" s="12"/>
      <c r="I176" s="38"/>
      <c r="J176" s="38"/>
      <c r="K176" s="38"/>
      <c r="L176" s="13"/>
    </row>
    <row r="177" spans="1:12" x14ac:dyDescent="0.3">
      <c r="A177" s="45"/>
      <c r="B177" s="13"/>
      <c r="C177" s="12"/>
      <c r="D177" s="12"/>
      <c r="E177" s="12"/>
      <c r="F177" s="12"/>
      <c r="G177" s="12"/>
      <c r="H177" s="12"/>
      <c r="I177" s="38"/>
      <c r="J177" s="38"/>
      <c r="K177" s="38"/>
      <c r="L177" s="13"/>
    </row>
    <row r="178" spans="1:12" x14ac:dyDescent="0.3">
      <c r="A178" s="45"/>
      <c r="B178" s="13"/>
      <c r="C178" s="12"/>
      <c r="D178" s="12"/>
      <c r="E178" s="12"/>
      <c r="F178" s="12"/>
      <c r="G178" s="12"/>
      <c r="H178" s="12"/>
      <c r="I178" s="38"/>
      <c r="J178" s="38"/>
      <c r="K178" s="38"/>
      <c r="L178" s="13"/>
    </row>
    <row r="179" spans="1:12" x14ac:dyDescent="0.3">
      <c r="A179" s="45"/>
      <c r="B179" s="13"/>
      <c r="C179" s="12"/>
      <c r="D179" s="12"/>
      <c r="E179" s="12"/>
      <c r="F179" s="12"/>
      <c r="G179" s="12"/>
      <c r="H179" s="12"/>
      <c r="I179" s="38"/>
      <c r="J179" s="38"/>
      <c r="K179" s="38"/>
      <c r="L179" s="13"/>
    </row>
    <row r="180" spans="1:12" x14ac:dyDescent="0.3">
      <c r="A180" s="45"/>
      <c r="B180" s="13"/>
      <c r="C180" s="12"/>
      <c r="D180" s="12"/>
      <c r="E180" s="12"/>
      <c r="F180" s="12"/>
      <c r="G180" s="12"/>
      <c r="H180" s="12"/>
      <c r="I180" s="38"/>
      <c r="J180" s="38"/>
      <c r="K180" s="38"/>
      <c r="L180" s="13"/>
    </row>
    <row r="181" spans="1:12" x14ac:dyDescent="0.3">
      <c r="A181" s="45"/>
      <c r="B181" s="13"/>
      <c r="C181" s="12"/>
      <c r="D181" s="12"/>
      <c r="E181" s="12"/>
      <c r="F181" s="12"/>
      <c r="G181" s="12"/>
      <c r="H181" s="12"/>
      <c r="I181" s="38"/>
      <c r="J181" s="38"/>
      <c r="K181" s="38"/>
      <c r="L181" s="13"/>
    </row>
    <row r="182" spans="1:12" x14ac:dyDescent="0.3">
      <c r="A182" s="45"/>
      <c r="B182" s="13"/>
      <c r="C182" s="12"/>
      <c r="D182" s="12"/>
      <c r="E182" s="12"/>
      <c r="F182" s="12"/>
      <c r="G182" s="12"/>
      <c r="H182" s="12"/>
      <c r="I182" s="38"/>
      <c r="J182" s="38"/>
      <c r="K182" s="38"/>
      <c r="L182" s="13"/>
    </row>
    <row r="183" spans="1:12" x14ac:dyDescent="0.3">
      <c r="A183" s="45"/>
      <c r="B183" s="13"/>
      <c r="C183" s="12"/>
      <c r="D183" s="12"/>
      <c r="E183" s="12"/>
      <c r="F183" s="12"/>
      <c r="G183" s="12"/>
      <c r="H183" s="12"/>
      <c r="I183" s="38"/>
      <c r="J183" s="38"/>
      <c r="K183" s="38"/>
      <c r="L183" s="13"/>
    </row>
    <row r="184" spans="1:12" x14ac:dyDescent="0.3">
      <c r="A184" s="45"/>
      <c r="B184" s="13"/>
      <c r="C184" s="12"/>
      <c r="D184" s="12"/>
      <c r="E184" s="12"/>
      <c r="F184" s="12"/>
      <c r="G184" s="12"/>
      <c r="H184" s="12"/>
      <c r="I184" s="38"/>
      <c r="J184" s="38"/>
      <c r="K184" s="38"/>
      <c r="L184" s="13"/>
    </row>
    <row r="185" spans="1:12" x14ac:dyDescent="0.3">
      <c r="A185" s="45"/>
      <c r="B185" s="13"/>
      <c r="C185" s="12"/>
      <c r="D185" s="12"/>
      <c r="E185" s="12"/>
      <c r="F185" s="12"/>
      <c r="G185" s="12"/>
      <c r="H185" s="12"/>
      <c r="I185" s="38"/>
      <c r="J185" s="38"/>
      <c r="K185" s="38"/>
    </row>
    <row r="186" spans="1:12" x14ac:dyDescent="0.3">
      <c r="A186" s="45"/>
      <c r="B186" s="13"/>
      <c r="C186" s="12"/>
      <c r="D186" s="12"/>
      <c r="E186" s="12"/>
      <c r="F186" s="12"/>
      <c r="G186" s="12"/>
      <c r="H186" s="12"/>
      <c r="I186" s="38"/>
      <c r="J186" s="38"/>
      <c r="K186" s="38"/>
    </row>
    <row r="187" spans="1:12" x14ac:dyDescent="0.3">
      <c r="A187" s="45"/>
      <c r="B187" s="13"/>
      <c r="C187" s="12"/>
      <c r="D187" s="12"/>
      <c r="E187" s="12"/>
      <c r="F187" s="12"/>
      <c r="G187" s="12"/>
      <c r="H187" s="12"/>
      <c r="I187" s="38"/>
      <c r="J187" s="38"/>
      <c r="K187" s="38"/>
    </row>
    <row r="188" spans="1:12" x14ac:dyDescent="0.3">
      <c r="A188" s="45"/>
      <c r="B188" s="13"/>
      <c r="C188" s="12"/>
      <c r="D188" s="12"/>
      <c r="E188" s="12"/>
      <c r="F188" s="12"/>
      <c r="G188" s="12"/>
      <c r="H188" s="12"/>
      <c r="I188" s="38"/>
      <c r="J188" s="38"/>
      <c r="K188" s="38"/>
    </row>
    <row r="189" spans="1:12" x14ac:dyDescent="0.3">
      <c r="A189" s="45"/>
      <c r="B189" s="13"/>
      <c r="C189" s="12"/>
      <c r="D189" s="12"/>
      <c r="E189" s="12"/>
      <c r="F189" s="12"/>
      <c r="G189" s="12"/>
      <c r="H189" s="12"/>
      <c r="I189" s="38"/>
      <c r="J189" s="38"/>
      <c r="K189" s="38"/>
    </row>
    <row r="190" spans="1:12" x14ac:dyDescent="0.3">
      <c r="A190" s="45"/>
      <c r="B190" s="13"/>
      <c r="C190" s="12"/>
      <c r="D190" s="12"/>
      <c r="E190" s="12"/>
      <c r="F190" s="12"/>
      <c r="G190" s="12"/>
      <c r="H190" s="12"/>
      <c r="I190" s="38"/>
      <c r="J190" s="38"/>
      <c r="K190" s="38"/>
    </row>
    <row r="191" spans="1:12" x14ac:dyDescent="0.3">
      <c r="A191" s="45"/>
      <c r="B191" s="13"/>
      <c r="C191" s="12"/>
      <c r="D191" s="12"/>
      <c r="E191" s="12"/>
      <c r="F191" s="12"/>
      <c r="G191" s="12"/>
      <c r="H191" s="12"/>
      <c r="I191" s="38"/>
      <c r="J191" s="38"/>
      <c r="K191" s="38"/>
    </row>
    <row r="192" spans="1:12" x14ac:dyDescent="0.3">
      <c r="A192" s="45"/>
      <c r="B192" s="13"/>
      <c r="C192" s="12"/>
      <c r="D192" s="12"/>
      <c r="E192" s="12"/>
      <c r="F192" s="12"/>
      <c r="G192" s="12"/>
      <c r="H192" s="12"/>
      <c r="I192" s="38"/>
      <c r="J192" s="38"/>
      <c r="K192" s="38"/>
    </row>
    <row r="193" spans="1:11" x14ac:dyDescent="0.3">
      <c r="A193" s="45"/>
      <c r="B193" s="13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x14ac:dyDescent="0.3">
      <c r="A194" s="45"/>
      <c r="B194" s="13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x14ac:dyDescent="0.3">
      <c r="A195" s="45"/>
      <c r="B195" s="13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x14ac:dyDescent="0.3">
      <c r="A196" s="45"/>
      <c r="B196" s="13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x14ac:dyDescent="0.3">
      <c r="A197" s="45"/>
      <c r="B197" s="13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x14ac:dyDescent="0.3">
      <c r="A198" s="45"/>
      <c r="B198" s="13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x14ac:dyDescent="0.3">
      <c r="A199" s="45"/>
      <c r="B199" s="13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x14ac:dyDescent="0.3">
      <c r="A200" s="45"/>
      <c r="B200" s="13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x14ac:dyDescent="0.3">
      <c r="A201" s="45"/>
      <c r="B201" s="13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x14ac:dyDescent="0.3">
      <c r="A202" s="45"/>
      <c r="C202" s="12"/>
      <c r="D202" s="12"/>
      <c r="E202" s="12"/>
      <c r="F202" s="12"/>
      <c r="G202" s="12"/>
      <c r="H202" s="12"/>
      <c r="I202" s="12"/>
      <c r="J202" s="12"/>
      <c r="K202" s="12"/>
    </row>
  </sheetData>
  <mergeCells count="12">
    <mergeCell ref="B1:K2"/>
    <mergeCell ref="A3:K3"/>
    <mergeCell ref="A5:A6"/>
    <mergeCell ref="E5:F5"/>
    <mergeCell ref="I5:J5"/>
    <mergeCell ref="G5:H5"/>
    <mergeCell ref="K5:K6"/>
    <mergeCell ref="C5:C6"/>
    <mergeCell ref="D5:D6"/>
    <mergeCell ref="B5:B6"/>
    <mergeCell ref="E4:H4"/>
    <mergeCell ref="I4:J4"/>
  </mergeCells>
  <pageMargins left="0.25" right="0.25" top="0.5" bottom="0.2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K59"/>
  <sheetViews>
    <sheetView zoomScaleNormal="100" zoomScaleSheetLayoutView="100" workbookViewId="0">
      <selection activeCell="C40" sqref="C40"/>
    </sheetView>
  </sheetViews>
  <sheetFormatPr defaultRowHeight="14.4" x14ac:dyDescent="0.3"/>
  <cols>
    <col min="1" max="1" width="4.44140625" customWidth="1"/>
    <col min="2" max="2" width="65.33203125" customWidth="1"/>
    <col min="3" max="10" width="9.33203125" bestFit="1" customWidth="1"/>
    <col min="11" max="11" width="13" bestFit="1" customWidth="1"/>
  </cols>
  <sheetData>
    <row r="1" spans="1:11" x14ac:dyDescent="0.3">
      <c r="A1" s="236" t="s">
        <v>118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x14ac:dyDescent="0.3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3">
      <c r="A3" s="237" t="s">
        <v>94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x14ac:dyDescent="0.3">
      <c r="A4" s="67"/>
      <c r="B4" s="68"/>
      <c r="C4" s="68"/>
      <c r="D4" s="238" t="s">
        <v>95</v>
      </c>
      <c r="E4" s="238"/>
      <c r="F4" s="238"/>
      <c r="G4" s="238"/>
      <c r="H4" s="238"/>
      <c r="I4" s="239">
        <f>K47</f>
        <v>0</v>
      </c>
      <c r="J4" s="239"/>
      <c r="K4" s="69" t="s">
        <v>38</v>
      </c>
    </row>
    <row r="5" spans="1:11" x14ac:dyDescent="0.3">
      <c r="A5" s="196" t="s">
        <v>96</v>
      </c>
      <c r="B5" s="196" t="s">
        <v>25</v>
      </c>
      <c r="C5" s="196" t="s">
        <v>26</v>
      </c>
      <c r="D5" s="194" t="s">
        <v>27</v>
      </c>
      <c r="E5" s="240" t="s">
        <v>28</v>
      </c>
      <c r="F5" s="241"/>
      <c r="G5" s="240" t="s">
        <v>29</v>
      </c>
      <c r="H5" s="241"/>
      <c r="I5" s="233" t="s">
        <v>30</v>
      </c>
      <c r="J5" s="234"/>
      <c r="K5" s="196" t="s">
        <v>31</v>
      </c>
    </row>
    <row r="6" spans="1:11" x14ac:dyDescent="0.3">
      <c r="A6" s="197"/>
      <c r="B6" s="197"/>
      <c r="C6" s="197"/>
      <c r="D6" s="195"/>
      <c r="E6" s="70" t="s">
        <v>32</v>
      </c>
      <c r="F6" s="71" t="s">
        <v>31</v>
      </c>
      <c r="G6" s="70" t="s">
        <v>32</v>
      </c>
      <c r="H6" s="71" t="s">
        <v>31</v>
      </c>
      <c r="I6" s="70" t="s">
        <v>32</v>
      </c>
      <c r="J6" s="71" t="s">
        <v>31</v>
      </c>
      <c r="K6" s="197"/>
    </row>
    <row r="7" spans="1:11" x14ac:dyDescent="0.3">
      <c r="A7" s="72">
        <v>1</v>
      </c>
      <c r="B7" s="72">
        <v>2</v>
      </c>
      <c r="C7" s="72">
        <v>3</v>
      </c>
      <c r="D7" s="15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</row>
    <row r="8" spans="1:11" ht="18" customHeight="1" x14ac:dyDescent="0.3">
      <c r="A8" s="123">
        <v>1</v>
      </c>
      <c r="B8" s="21" t="s">
        <v>121</v>
      </c>
      <c r="C8" s="19" t="s">
        <v>34</v>
      </c>
      <c r="D8" s="124">
        <v>2</v>
      </c>
      <c r="E8" s="124"/>
      <c r="F8" s="124"/>
      <c r="G8" s="124"/>
      <c r="H8" s="124"/>
      <c r="I8" s="124"/>
      <c r="J8" s="124"/>
      <c r="K8" s="18"/>
    </row>
    <row r="9" spans="1:11" ht="27.6" x14ac:dyDescent="0.3">
      <c r="A9" s="123">
        <v>2</v>
      </c>
      <c r="B9" s="21" t="s">
        <v>122</v>
      </c>
      <c r="C9" s="19" t="s">
        <v>34</v>
      </c>
      <c r="D9" s="124">
        <v>1</v>
      </c>
      <c r="E9" s="124"/>
      <c r="F9" s="124"/>
      <c r="G9" s="124"/>
      <c r="H9" s="124"/>
      <c r="I9" s="124"/>
      <c r="J9" s="124"/>
      <c r="K9" s="18"/>
    </row>
    <row r="10" spans="1:11" ht="27.6" x14ac:dyDescent="0.3">
      <c r="A10" s="123">
        <v>3</v>
      </c>
      <c r="B10" s="21" t="s">
        <v>219</v>
      </c>
      <c r="C10" s="19" t="s">
        <v>119</v>
      </c>
      <c r="D10" s="124">
        <v>5</v>
      </c>
      <c r="E10" s="124"/>
      <c r="F10" s="124"/>
      <c r="G10" s="124"/>
      <c r="H10" s="124"/>
      <c r="I10" s="124"/>
      <c r="J10" s="124"/>
      <c r="K10" s="18"/>
    </row>
    <row r="11" spans="1:11" ht="27.6" x14ac:dyDescent="0.3">
      <c r="A11" s="123">
        <v>4</v>
      </c>
      <c r="B11" s="21" t="s">
        <v>220</v>
      </c>
      <c r="C11" s="19" t="s">
        <v>119</v>
      </c>
      <c r="D11" s="124">
        <v>2</v>
      </c>
      <c r="E11" s="124"/>
      <c r="F11" s="124"/>
      <c r="G11" s="124"/>
      <c r="H11" s="124"/>
      <c r="I11" s="124"/>
      <c r="J11" s="124"/>
      <c r="K11" s="18"/>
    </row>
    <row r="12" spans="1:11" ht="27.6" x14ac:dyDescent="0.3">
      <c r="A12" s="123">
        <v>5</v>
      </c>
      <c r="B12" s="21" t="s">
        <v>221</v>
      </c>
      <c r="C12" s="19" t="s">
        <v>119</v>
      </c>
      <c r="D12" s="124">
        <v>1</v>
      </c>
      <c r="E12" s="124"/>
      <c r="F12" s="124"/>
      <c r="G12" s="124"/>
      <c r="H12" s="124"/>
      <c r="I12" s="124"/>
      <c r="J12" s="124"/>
      <c r="K12" s="18"/>
    </row>
    <row r="13" spans="1:11" ht="27.6" x14ac:dyDescent="0.3">
      <c r="A13" s="123">
        <v>6</v>
      </c>
      <c r="B13" s="21" t="s">
        <v>222</v>
      </c>
      <c r="C13" s="19" t="s">
        <v>119</v>
      </c>
      <c r="D13" s="124">
        <v>16</v>
      </c>
      <c r="E13" s="124"/>
      <c r="F13" s="124"/>
      <c r="G13" s="124"/>
      <c r="H13" s="124"/>
      <c r="I13" s="124"/>
      <c r="J13" s="124"/>
      <c r="K13" s="18"/>
    </row>
    <row r="14" spans="1:11" ht="27.6" x14ac:dyDescent="0.3">
      <c r="A14" s="123">
        <v>7</v>
      </c>
      <c r="B14" s="21" t="s">
        <v>223</v>
      </c>
      <c r="C14" s="19" t="s">
        <v>119</v>
      </c>
      <c r="D14" s="124">
        <v>3</v>
      </c>
      <c r="E14" s="124"/>
      <c r="F14" s="124"/>
      <c r="G14" s="124"/>
      <c r="H14" s="124"/>
      <c r="I14" s="124"/>
      <c r="J14" s="124"/>
      <c r="K14" s="18"/>
    </row>
    <row r="15" spans="1:11" ht="27.6" x14ac:dyDescent="0.3">
      <c r="A15" s="123">
        <v>8</v>
      </c>
      <c r="B15" s="21" t="s">
        <v>224</v>
      </c>
      <c r="C15" s="19" t="s">
        <v>119</v>
      </c>
      <c r="D15" s="124">
        <v>6</v>
      </c>
      <c r="E15" s="124"/>
      <c r="F15" s="124"/>
      <c r="G15" s="124"/>
      <c r="H15" s="124"/>
      <c r="I15" s="124"/>
      <c r="J15" s="124"/>
      <c r="K15" s="18"/>
    </row>
    <row r="16" spans="1:11" ht="27.6" x14ac:dyDescent="0.3">
      <c r="A16" s="123">
        <v>9</v>
      </c>
      <c r="B16" s="21" t="s">
        <v>225</v>
      </c>
      <c r="C16" s="19" t="s">
        <v>119</v>
      </c>
      <c r="D16" s="124">
        <v>6</v>
      </c>
      <c r="E16" s="124"/>
      <c r="F16" s="124"/>
      <c r="G16" s="124"/>
      <c r="H16" s="124"/>
      <c r="I16" s="124"/>
      <c r="J16" s="124"/>
      <c r="K16" s="18"/>
    </row>
    <row r="17" spans="1:11" x14ac:dyDescent="0.3">
      <c r="A17" s="123">
        <v>10</v>
      </c>
      <c r="B17" s="21" t="s">
        <v>120</v>
      </c>
      <c r="C17" s="19" t="s">
        <v>34</v>
      </c>
      <c r="D17" s="124">
        <v>2</v>
      </c>
      <c r="E17" s="124"/>
      <c r="F17" s="124"/>
      <c r="G17" s="124"/>
      <c r="H17" s="124"/>
      <c r="I17" s="124"/>
      <c r="J17" s="124"/>
      <c r="K17" s="18"/>
    </row>
    <row r="18" spans="1:11" ht="27.6" x14ac:dyDescent="0.3">
      <c r="A18" s="123">
        <v>11</v>
      </c>
      <c r="B18" s="21" t="s">
        <v>291</v>
      </c>
      <c r="C18" s="19" t="s">
        <v>35</v>
      </c>
      <c r="D18" s="124">
        <v>90</v>
      </c>
      <c r="E18" s="124"/>
      <c r="F18" s="124"/>
      <c r="G18" s="124"/>
      <c r="H18" s="124"/>
      <c r="I18" s="124"/>
      <c r="J18" s="124"/>
      <c r="K18" s="18"/>
    </row>
    <row r="19" spans="1:11" ht="27.6" x14ac:dyDescent="0.3">
      <c r="A19" s="123">
        <v>12</v>
      </c>
      <c r="B19" s="21" t="s">
        <v>290</v>
      </c>
      <c r="C19" s="123" t="s">
        <v>35</v>
      </c>
      <c r="D19" s="124">
        <v>65</v>
      </c>
      <c r="E19" s="124"/>
      <c r="F19" s="124"/>
      <c r="G19" s="124"/>
      <c r="H19" s="124"/>
      <c r="I19" s="124"/>
      <c r="J19" s="124"/>
      <c r="K19" s="18"/>
    </row>
    <row r="20" spans="1:11" ht="27.6" x14ac:dyDescent="0.3">
      <c r="A20" s="123">
        <v>13</v>
      </c>
      <c r="B20" s="21" t="s">
        <v>292</v>
      </c>
      <c r="C20" s="123" t="s">
        <v>35</v>
      </c>
      <c r="D20" s="124">
        <v>50</v>
      </c>
      <c r="E20" s="124"/>
      <c r="F20" s="124"/>
      <c r="G20" s="124"/>
      <c r="H20" s="124"/>
      <c r="I20" s="124"/>
      <c r="J20" s="124"/>
      <c r="K20" s="18"/>
    </row>
    <row r="21" spans="1:11" ht="27.6" x14ac:dyDescent="0.3">
      <c r="A21" s="123">
        <v>14</v>
      </c>
      <c r="B21" s="21" t="s">
        <v>293</v>
      </c>
      <c r="C21" s="123" t="s">
        <v>35</v>
      </c>
      <c r="D21" s="124">
        <v>485</v>
      </c>
      <c r="E21" s="124"/>
      <c r="F21" s="124"/>
      <c r="G21" s="124"/>
      <c r="H21" s="124"/>
      <c r="I21" s="18"/>
      <c r="J21" s="124"/>
      <c r="K21" s="18"/>
    </row>
    <row r="22" spans="1:11" ht="27.6" x14ac:dyDescent="0.3">
      <c r="A22" s="123">
        <v>15</v>
      </c>
      <c r="B22" s="21" t="s">
        <v>294</v>
      </c>
      <c r="C22" s="123" t="s">
        <v>35</v>
      </c>
      <c r="D22" s="124">
        <v>640</v>
      </c>
      <c r="E22" s="124"/>
      <c r="F22" s="124"/>
      <c r="G22" s="124"/>
      <c r="H22" s="124"/>
      <c r="I22" s="18"/>
      <c r="J22" s="124"/>
      <c r="K22" s="18"/>
    </row>
    <row r="23" spans="1:11" ht="27.6" x14ac:dyDescent="0.3">
      <c r="A23" s="123">
        <v>16</v>
      </c>
      <c r="B23" s="21" t="s">
        <v>295</v>
      </c>
      <c r="C23" s="123" t="s">
        <v>35</v>
      </c>
      <c r="D23" s="124">
        <v>730</v>
      </c>
      <c r="E23" s="124"/>
      <c r="F23" s="124"/>
      <c r="G23" s="124"/>
      <c r="H23" s="124"/>
      <c r="I23" s="18"/>
      <c r="J23" s="124"/>
      <c r="K23" s="18"/>
    </row>
    <row r="24" spans="1:11" x14ac:dyDescent="0.3">
      <c r="A24" s="123">
        <v>17</v>
      </c>
      <c r="B24" s="125" t="s">
        <v>123</v>
      </c>
      <c r="C24" s="123" t="s">
        <v>34</v>
      </c>
      <c r="D24" s="124">
        <v>64</v>
      </c>
      <c r="E24" s="124"/>
      <c r="F24" s="124"/>
      <c r="G24" s="124"/>
      <c r="H24" s="124"/>
      <c r="I24" s="18"/>
      <c r="J24" s="124"/>
      <c r="K24" s="18"/>
    </row>
    <row r="25" spans="1:11" x14ac:dyDescent="0.3">
      <c r="A25" s="123">
        <v>18</v>
      </c>
      <c r="B25" s="126" t="s">
        <v>124</v>
      </c>
      <c r="C25" s="123" t="s">
        <v>34</v>
      </c>
      <c r="D25" s="124">
        <v>161</v>
      </c>
      <c r="E25" s="124"/>
      <c r="F25" s="124"/>
      <c r="G25" s="124"/>
      <c r="H25" s="124"/>
      <c r="I25" s="124"/>
      <c r="J25" s="124"/>
      <c r="K25" s="18"/>
    </row>
    <row r="26" spans="1:11" x14ac:dyDescent="0.3">
      <c r="A26" s="123">
        <v>19</v>
      </c>
      <c r="B26" s="21" t="s">
        <v>125</v>
      </c>
      <c r="C26" s="19" t="s">
        <v>34</v>
      </c>
      <c r="D26" s="124">
        <v>23</v>
      </c>
      <c r="E26" s="124"/>
      <c r="F26" s="124"/>
      <c r="G26" s="124"/>
      <c r="H26" s="124"/>
      <c r="I26" s="124"/>
      <c r="J26" s="124"/>
      <c r="K26" s="18"/>
    </row>
    <row r="27" spans="1:11" x14ac:dyDescent="0.3">
      <c r="A27" s="123">
        <v>20</v>
      </c>
      <c r="B27" s="21" t="s">
        <v>126</v>
      </c>
      <c r="C27" s="19" t="s">
        <v>34</v>
      </c>
      <c r="D27" s="124">
        <v>2</v>
      </c>
      <c r="E27" s="124"/>
      <c r="F27" s="124"/>
      <c r="G27" s="124"/>
      <c r="H27" s="124"/>
      <c r="I27" s="124"/>
      <c r="J27" s="124"/>
      <c r="K27" s="18"/>
    </row>
    <row r="28" spans="1:11" x14ac:dyDescent="0.3">
      <c r="A28" s="123">
        <v>21</v>
      </c>
      <c r="B28" s="21" t="s">
        <v>127</v>
      </c>
      <c r="C28" s="19" t="s">
        <v>119</v>
      </c>
      <c r="D28" s="124">
        <v>56</v>
      </c>
      <c r="E28" s="124"/>
      <c r="F28" s="124"/>
      <c r="G28" s="124"/>
      <c r="H28" s="124"/>
      <c r="I28" s="124"/>
      <c r="J28" s="124"/>
      <c r="K28" s="18"/>
    </row>
    <row r="29" spans="1:11" ht="27.6" x14ac:dyDescent="0.3">
      <c r="A29" s="123">
        <v>22</v>
      </c>
      <c r="B29" s="21" t="s">
        <v>128</v>
      </c>
      <c r="C29" s="19" t="s">
        <v>35</v>
      </c>
      <c r="D29" s="124">
        <v>50</v>
      </c>
      <c r="E29" s="124"/>
      <c r="F29" s="124"/>
      <c r="G29" s="124"/>
      <c r="H29" s="124"/>
      <c r="I29" s="124"/>
      <c r="J29" s="124"/>
      <c r="K29" s="18"/>
    </row>
    <row r="30" spans="1:11" x14ac:dyDescent="0.3">
      <c r="A30" s="123">
        <v>23</v>
      </c>
      <c r="B30" s="21" t="s">
        <v>129</v>
      </c>
      <c r="C30" s="19" t="s">
        <v>119</v>
      </c>
      <c r="D30" s="124">
        <v>17</v>
      </c>
      <c r="E30" s="124"/>
      <c r="F30" s="124"/>
      <c r="G30" s="124"/>
      <c r="H30" s="124"/>
      <c r="I30" s="18"/>
      <c r="J30" s="124"/>
      <c r="K30" s="18"/>
    </row>
    <row r="31" spans="1:11" ht="17.25" customHeight="1" x14ac:dyDescent="0.3">
      <c r="A31" s="123">
        <v>24</v>
      </c>
      <c r="B31" s="21" t="s">
        <v>134</v>
      </c>
      <c r="C31" s="19" t="s">
        <v>35</v>
      </c>
      <c r="D31" s="124">
        <v>50</v>
      </c>
      <c r="E31" s="124"/>
      <c r="F31" s="124"/>
      <c r="G31" s="124"/>
      <c r="H31" s="124"/>
      <c r="I31" s="124"/>
      <c r="J31" s="124"/>
      <c r="K31" s="18"/>
    </row>
    <row r="32" spans="1:11" x14ac:dyDescent="0.3">
      <c r="A32" s="123">
        <v>25</v>
      </c>
      <c r="B32" s="21" t="s">
        <v>226</v>
      </c>
      <c r="C32" s="19" t="s">
        <v>119</v>
      </c>
      <c r="D32" s="124">
        <v>3</v>
      </c>
      <c r="E32" s="124"/>
      <c r="F32" s="124"/>
      <c r="G32" s="124"/>
      <c r="H32" s="124"/>
      <c r="I32" s="124"/>
      <c r="J32" s="124"/>
      <c r="K32" s="18"/>
    </row>
    <row r="33" spans="1:11" x14ac:dyDescent="0.3">
      <c r="A33" s="123">
        <v>26</v>
      </c>
      <c r="B33" s="21" t="s">
        <v>130</v>
      </c>
      <c r="C33" s="19" t="s">
        <v>35</v>
      </c>
      <c r="D33" s="124">
        <v>10</v>
      </c>
      <c r="E33" s="124"/>
      <c r="F33" s="124"/>
      <c r="G33" s="124"/>
      <c r="H33" s="124"/>
      <c r="I33" s="124"/>
      <c r="J33" s="124"/>
      <c r="K33" s="18"/>
    </row>
    <row r="34" spans="1:11" ht="27.6" x14ac:dyDescent="0.3">
      <c r="A34" s="123">
        <v>27</v>
      </c>
      <c r="B34" s="21" t="s">
        <v>133</v>
      </c>
      <c r="C34" s="19" t="s">
        <v>34</v>
      </c>
      <c r="D34" s="124">
        <v>1</v>
      </c>
      <c r="E34" s="124"/>
      <c r="F34" s="124"/>
      <c r="G34" s="124"/>
      <c r="H34" s="124"/>
      <c r="I34" s="124"/>
      <c r="J34" s="124"/>
      <c r="K34" s="18"/>
    </row>
    <row r="35" spans="1:11" ht="27.6" x14ac:dyDescent="0.3">
      <c r="A35" s="123">
        <v>28</v>
      </c>
      <c r="B35" s="21" t="s">
        <v>132</v>
      </c>
      <c r="C35" s="19" t="s">
        <v>119</v>
      </c>
      <c r="D35" s="124">
        <v>8</v>
      </c>
      <c r="E35" s="124"/>
      <c r="F35" s="124"/>
      <c r="G35" s="124"/>
      <c r="H35" s="124"/>
      <c r="I35" s="124"/>
      <c r="J35" s="124"/>
      <c r="K35" s="18"/>
    </row>
    <row r="36" spans="1:11" x14ac:dyDescent="0.3">
      <c r="A36" s="123">
        <v>29</v>
      </c>
      <c r="B36" s="21" t="s">
        <v>131</v>
      </c>
      <c r="C36" s="19" t="s">
        <v>34</v>
      </c>
      <c r="D36" s="124">
        <v>188</v>
      </c>
      <c r="E36" s="124"/>
      <c r="F36" s="124"/>
      <c r="G36" s="124"/>
      <c r="H36" s="124"/>
      <c r="I36" s="18"/>
      <c r="J36" s="124"/>
      <c r="K36" s="18"/>
    </row>
    <row r="37" spans="1:11" x14ac:dyDescent="0.3">
      <c r="A37" s="123">
        <v>30</v>
      </c>
      <c r="B37" s="53" t="s">
        <v>97</v>
      </c>
      <c r="C37" s="19" t="s">
        <v>38</v>
      </c>
      <c r="D37" s="124">
        <v>1</v>
      </c>
      <c r="E37" s="124"/>
      <c r="F37" s="124"/>
      <c r="G37" s="124"/>
      <c r="H37" s="124"/>
      <c r="I37" s="124"/>
      <c r="J37" s="124"/>
      <c r="K37" s="18"/>
    </row>
    <row r="38" spans="1:11" x14ac:dyDescent="0.3">
      <c r="A38" s="72"/>
      <c r="B38" s="86" t="s">
        <v>31</v>
      </c>
      <c r="C38" s="39"/>
      <c r="D38" s="127"/>
      <c r="E38" s="127"/>
      <c r="F38" s="127"/>
      <c r="G38" s="127"/>
      <c r="H38" s="127"/>
      <c r="I38" s="127"/>
      <c r="J38" s="127"/>
      <c r="K38" s="40"/>
    </row>
    <row r="39" spans="1:11" x14ac:dyDescent="0.3">
      <c r="A39" s="72"/>
      <c r="B39" s="86" t="s">
        <v>98</v>
      </c>
      <c r="C39" s="41"/>
      <c r="D39" s="127"/>
      <c r="E39" s="127"/>
      <c r="F39" s="127"/>
      <c r="G39" s="127"/>
      <c r="H39" s="127"/>
      <c r="I39" s="127"/>
      <c r="J39" s="127"/>
      <c r="K39" s="40"/>
    </row>
    <row r="40" spans="1:11" x14ac:dyDescent="0.3">
      <c r="A40" s="72"/>
      <c r="B40" s="86" t="s">
        <v>31</v>
      </c>
      <c r="C40" s="39"/>
      <c r="D40" s="127"/>
      <c r="E40" s="127"/>
      <c r="F40" s="127"/>
      <c r="G40" s="127"/>
      <c r="H40" s="127"/>
      <c r="I40" s="127"/>
      <c r="J40" s="127"/>
      <c r="K40" s="40"/>
    </row>
    <row r="41" spans="1:11" x14ac:dyDescent="0.3">
      <c r="A41" s="72"/>
      <c r="B41" s="86" t="s">
        <v>44</v>
      </c>
      <c r="C41" s="41"/>
      <c r="D41" s="127"/>
      <c r="E41" s="127"/>
      <c r="F41" s="127"/>
      <c r="G41" s="127"/>
      <c r="H41" s="127"/>
      <c r="I41" s="127"/>
      <c r="J41" s="127"/>
      <c r="K41" s="40"/>
    </row>
    <row r="42" spans="1:11" x14ac:dyDescent="0.3">
      <c r="A42" s="72"/>
      <c r="B42" s="86" t="s">
        <v>31</v>
      </c>
      <c r="C42" s="39"/>
      <c r="D42" s="127"/>
      <c r="E42" s="127"/>
      <c r="F42" s="127"/>
      <c r="G42" s="127"/>
      <c r="H42" s="127"/>
      <c r="I42" s="127"/>
      <c r="J42" s="127"/>
      <c r="K42" s="40"/>
    </row>
    <row r="43" spans="1:11" x14ac:dyDescent="0.3">
      <c r="A43" s="72"/>
      <c r="B43" s="128" t="s">
        <v>48</v>
      </c>
      <c r="C43" s="113"/>
      <c r="D43" s="129"/>
      <c r="E43" s="129"/>
      <c r="F43" s="129"/>
      <c r="G43" s="129"/>
      <c r="H43" s="129"/>
      <c r="I43" s="129"/>
      <c r="J43" s="129"/>
      <c r="K43" s="96"/>
    </row>
    <row r="44" spans="1:11" x14ac:dyDescent="0.3">
      <c r="A44" s="72"/>
      <c r="B44" s="32" t="s">
        <v>135</v>
      </c>
      <c r="C44" s="33">
        <v>0.02</v>
      </c>
      <c r="D44" s="31"/>
      <c r="E44" s="14"/>
      <c r="F44" s="14"/>
      <c r="G44" s="31"/>
      <c r="H44" s="31"/>
      <c r="I44" s="31"/>
      <c r="J44" s="14"/>
      <c r="K44" s="34"/>
    </row>
    <row r="45" spans="1:11" x14ac:dyDescent="0.3">
      <c r="A45" s="72"/>
      <c r="B45" s="128" t="s">
        <v>31</v>
      </c>
      <c r="C45" s="71"/>
      <c r="D45" s="96"/>
      <c r="E45" s="71"/>
      <c r="F45" s="71"/>
      <c r="G45" s="96"/>
      <c r="H45" s="96"/>
      <c r="I45" s="96"/>
      <c r="J45" s="71"/>
      <c r="K45" s="130"/>
    </row>
    <row r="46" spans="1:11" x14ac:dyDescent="0.3">
      <c r="A46" s="72"/>
      <c r="B46" s="131" t="s">
        <v>99</v>
      </c>
      <c r="C46" s="132">
        <v>0.18</v>
      </c>
      <c r="D46" s="123"/>
      <c r="E46" s="123"/>
      <c r="F46" s="123"/>
      <c r="G46" s="123"/>
      <c r="H46" s="123"/>
      <c r="I46" s="123"/>
      <c r="J46" s="123"/>
      <c r="K46" s="81"/>
    </row>
    <row r="47" spans="1:11" x14ac:dyDescent="0.3">
      <c r="A47" s="72"/>
      <c r="B47" s="133" t="s">
        <v>100</v>
      </c>
      <c r="C47" s="123"/>
      <c r="D47" s="123"/>
      <c r="E47" s="123"/>
      <c r="F47" s="123"/>
      <c r="G47" s="123"/>
      <c r="H47" s="123"/>
      <c r="I47" s="123"/>
      <c r="J47" s="123"/>
      <c r="K47" s="82"/>
    </row>
    <row r="48" spans="1:11" x14ac:dyDescent="0.3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3">
      <c r="A49" s="84"/>
      <c r="B49" s="85" t="s">
        <v>136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1:11" ht="33" customHeight="1" x14ac:dyDescent="0.3">
      <c r="A50" s="84"/>
      <c r="B50" s="235" t="s">
        <v>187</v>
      </c>
      <c r="C50" s="235"/>
      <c r="D50" s="235"/>
      <c r="E50" s="235"/>
      <c r="F50" s="235"/>
      <c r="G50" s="235"/>
      <c r="H50" s="235"/>
      <c r="I50" s="235"/>
      <c r="J50" s="235"/>
      <c r="K50" s="235"/>
    </row>
    <row r="51" spans="1:11" x14ac:dyDescent="0.3">
      <c r="A51" s="84"/>
      <c r="B51" s="232"/>
      <c r="C51" s="232"/>
      <c r="D51" s="232"/>
      <c r="E51" s="232"/>
      <c r="F51" s="232"/>
      <c r="G51" s="232"/>
      <c r="H51" s="232"/>
      <c r="I51" s="232"/>
      <c r="J51" s="84"/>
      <c r="K51" s="84"/>
    </row>
    <row r="52" spans="1:11" x14ac:dyDescent="0.3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x14ac:dyDescent="0.3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x14ac:dyDescent="0.3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 x14ac:dyDescent="0.3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 x14ac:dyDescent="0.3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x14ac:dyDescent="0.3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x14ac:dyDescent="0.3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x14ac:dyDescent="0.3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</sheetData>
  <mergeCells count="14">
    <mergeCell ref="B51:I51"/>
    <mergeCell ref="I5:J5"/>
    <mergeCell ref="K5:K6"/>
    <mergeCell ref="B50:K50"/>
    <mergeCell ref="A1:K2"/>
    <mergeCell ref="A3:K3"/>
    <mergeCell ref="D4:H4"/>
    <mergeCell ref="I4:J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scale="5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"/>
  <sheetViews>
    <sheetView zoomScale="110" zoomScaleNormal="110" zoomScaleSheetLayoutView="85" workbookViewId="0">
      <selection activeCell="C53" sqref="C53:C57"/>
    </sheetView>
  </sheetViews>
  <sheetFormatPr defaultRowHeight="14.4" x14ac:dyDescent="0.3"/>
  <cols>
    <col min="1" max="1" width="4.109375" customWidth="1"/>
    <col min="2" max="2" width="60" customWidth="1"/>
    <col min="10" max="10" width="11.6640625" customWidth="1"/>
    <col min="11" max="11" width="12.44140625" customWidth="1"/>
  </cols>
  <sheetData>
    <row r="1" spans="1:11" x14ac:dyDescent="0.3">
      <c r="A1" s="246" t="s">
        <v>190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x14ac:dyDescent="0.3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x14ac:dyDescent="0.3">
      <c r="A3" s="246" t="s">
        <v>101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</row>
    <row r="4" spans="1:11" x14ac:dyDescent="0.3">
      <c r="A4" s="76"/>
      <c r="B4" s="77"/>
      <c r="C4" s="77"/>
      <c r="D4" s="77"/>
      <c r="E4" s="229" t="s">
        <v>102</v>
      </c>
      <c r="F4" s="229"/>
      <c r="G4" s="229"/>
      <c r="H4" s="229"/>
      <c r="I4" s="230">
        <f>K61</f>
        <v>0</v>
      </c>
      <c r="J4" s="230"/>
      <c r="K4" s="78" t="s">
        <v>38</v>
      </c>
    </row>
    <row r="5" spans="1:11" ht="24.75" customHeight="1" x14ac:dyDescent="0.3">
      <c r="A5" s="244" t="s">
        <v>96</v>
      </c>
      <c r="B5" s="244" t="s">
        <v>25</v>
      </c>
      <c r="C5" s="244" t="s">
        <v>26</v>
      </c>
      <c r="D5" s="247" t="s">
        <v>27</v>
      </c>
      <c r="E5" s="249" t="s">
        <v>28</v>
      </c>
      <c r="F5" s="250"/>
      <c r="G5" s="249" t="s">
        <v>29</v>
      </c>
      <c r="H5" s="250"/>
      <c r="I5" s="242" t="s">
        <v>236</v>
      </c>
      <c r="J5" s="243"/>
      <c r="K5" s="244" t="s">
        <v>31</v>
      </c>
    </row>
    <row r="6" spans="1:11" x14ac:dyDescent="0.3">
      <c r="A6" s="245"/>
      <c r="B6" s="245"/>
      <c r="C6" s="245"/>
      <c r="D6" s="248"/>
      <c r="E6" s="122" t="s">
        <v>32</v>
      </c>
      <c r="F6" s="115" t="s">
        <v>31</v>
      </c>
      <c r="G6" s="122" t="s">
        <v>32</v>
      </c>
      <c r="H6" s="115" t="s">
        <v>31</v>
      </c>
      <c r="I6" s="122" t="s">
        <v>32</v>
      </c>
      <c r="J6" s="115" t="s">
        <v>31</v>
      </c>
      <c r="K6" s="245"/>
    </row>
    <row r="7" spans="1:11" x14ac:dyDescent="0.3">
      <c r="A7" s="19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x14ac:dyDescent="0.3">
      <c r="A8" s="105"/>
      <c r="B8" s="144" t="s">
        <v>103</v>
      </c>
      <c r="C8" s="145"/>
      <c r="D8" s="145"/>
      <c r="E8" s="145"/>
      <c r="F8" s="145"/>
      <c r="G8" s="145"/>
      <c r="H8" s="145"/>
      <c r="I8" s="145"/>
      <c r="J8" s="145"/>
      <c r="K8" s="145"/>
    </row>
    <row r="9" spans="1:11" x14ac:dyDescent="0.3">
      <c r="A9" s="135">
        <v>1</v>
      </c>
      <c r="B9" s="107" t="s">
        <v>228</v>
      </c>
      <c r="C9" s="146" t="s">
        <v>35</v>
      </c>
      <c r="D9" s="147">
        <v>40</v>
      </c>
      <c r="E9" s="147"/>
      <c r="F9" s="147"/>
      <c r="G9" s="147"/>
      <c r="H9" s="147"/>
      <c r="I9" s="147"/>
      <c r="J9" s="147"/>
      <c r="K9" s="147"/>
    </row>
    <row r="10" spans="1:11" x14ac:dyDescent="0.3">
      <c r="A10" s="135">
        <v>2</v>
      </c>
      <c r="B10" s="107" t="s">
        <v>229</v>
      </c>
      <c r="C10" s="146" t="s">
        <v>35</v>
      </c>
      <c r="D10" s="147">
        <v>19</v>
      </c>
      <c r="E10" s="147"/>
      <c r="F10" s="147"/>
      <c r="G10" s="147"/>
      <c r="H10" s="147"/>
      <c r="I10" s="147"/>
      <c r="J10" s="147"/>
      <c r="K10" s="147"/>
    </row>
    <row r="11" spans="1:11" x14ac:dyDescent="0.3">
      <c r="A11" s="135">
        <v>3</v>
      </c>
      <c r="B11" s="107" t="s">
        <v>230</v>
      </c>
      <c r="C11" s="146" t="s">
        <v>35</v>
      </c>
      <c r="D11" s="147">
        <v>38</v>
      </c>
      <c r="E11" s="147"/>
      <c r="F11" s="147"/>
      <c r="G11" s="147"/>
      <c r="H11" s="147"/>
      <c r="I11" s="147"/>
      <c r="J11" s="147"/>
      <c r="K11" s="147"/>
    </row>
    <row r="12" spans="1:11" x14ac:dyDescent="0.3">
      <c r="A12" s="135">
        <v>4</v>
      </c>
      <c r="B12" s="107" t="s">
        <v>137</v>
      </c>
      <c r="C12" s="135" t="s">
        <v>35</v>
      </c>
      <c r="D12" s="148">
        <v>53</v>
      </c>
      <c r="E12" s="148"/>
      <c r="F12" s="147"/>
      <c r="G12" s="148"/>
      <c r="H12" s="147"/>
      <c r="I12" s="148"/>
      <c r="J12" s="147"/>
      <c r="K12" s="147"/>
    </row>
    <row r="13" spans="1:11" x14ac:dyDescent="0.3">
      <c r="A13" s="135">
        <v>5</v>
      </c>
      <c r="B13" s="107" t="s">
        <v>138</v>
      </c>
      <c r="C13" s="146" t="s">
        <v>35</v>
      </c>
      <c r="D13" s="147">
        <v>53</v>
      </c>
      <c r="E13" s="147"/>
      <c r="F13" s="147"/>
      <c r="G13" s="147"/>
      <c r="H13" s="147"/>
      <c r="I13" s="147"/>
      <c r="J13" s="147"/>
      <c r="K13" s="147"/>
    </row>
    <row r="14" spans="1:11" x14ac:dyDescent="0.3">
      <c r="A14" s="135">
        <v>6</v>
      </c>
      <c r="B14" s="107" t="s">
        <v>139</v>
      </c>
      <c r="C14" s="146" t="s">
        <v>119</v>
      </c>
      <c r="D14" s="147">
        <v>26</v>
      </c>
      <c r="E14" s="147"/>
      <c r="F14" s="147"/>
      <c r="G14" s="147"/>
      <c r="H14" s="147"/>
      <c r="I14" s="147"/>
      <c r="J14" s="147"/>
      <c r="K14" s="147"/>
    </row>
    <row r="15" spans="1:11" x14ac:dyDescent="0.3">
      <c r="A15" s="135">
        <v>7</v>
      </c>
      <c r="B15" s="107" t="s">
        <v>140</v>
      </c>
      <c r="C15" s="146" t="s">
        <v>119</v>
      </c>
      <c r="D15" s="147">
        <v>8</v>
      </c>
      <c r="E15" s="147"/>
      <c r="F15" s="147"/>
      <c r="G15" s="147"/>
      <c r="H15" s="147"/>
      <c r="I15" s="147"/>
      <c r="J15" s="147"/>
      <c r="K15" s="147"/>
    </row>
    <row r="16" spans="1:11" x14ac:dyDescent="0.3">
      <c r="A16" s="135">
        <v>8</v>
      </c>
      <c r="B16" s="107" t="s">
        <v>141</v>
      </c>
      <c r="C16" s="146" t="s">
        <v>119</v>
      </c>
      <c r="D16" s="147">
        <v>18</v>
      </c>
      <c r="E16" s="147"/>
      <c r="F16" s="147"/>
      <c r="G16" s="147"/>
      <c r="H16" s="147"/>
      <c r="I16" s="147"/>
      <c r="J16" s="147"/>
      <c r="K16" s="147"/>
    </row>
    <row r="17" spans="1:11" x14ac:dyDescent="0.3">
      <c r="A17" s="135">
        <v>9</v>
      </c>
      <c r="B17" s="107" t="s">
        <v>231</v>
      </c>
      <c r="C17" s="146" t="s">
        <v>119</v>
      </c>
      <c r="D17" s="147">
        <v>60</v>
      </c>
      <c r="E17" s="147"/>
      <c r="F17" s="147"/>
      <c r="G17" s="147"/>
      <c r="H17" s="147"/>
      <c r="I17" s="147"/>
      <c r="J17" s="147"/>
      <c r="K17" s="147"/>
    </row>
    <row r="18" spans="1:11" x14ac:dyDescent="0.3">
      <c r="A18" s="135">
        <v>10</v>
      </c>
      <c r="B18" s="107" t="s">
        <v>232</v>
      </c>
      <c r="C18" s="146" t="s">
        <v>119</v>
      </c>
      <c r="D18" s="147">
        <v>8</v>
      </c>
      <c r="E18" s="147"/>
      <c r="F18" s="147"/>
      <c r="G18" s="147"/>
      <c r="H18" s="147"/>
      <c r="I18" s="147"/>
      <c r="J18" s="147"/>
      <c r="K18" s="147"/>
    </row>
    <row r="19" spans="1:11" x14ac:dyDescent="0.3">
      <c r="A19" s="135">
        <v>11</v>
      </c>
      <c r="B19" s="107" t="s">
        <v>233</v>
      </c>
      <c r="C19" s="146" t="s">
        <v>119</v>
      </c>
      <c r="D19" s="147">
        <v>10</v>
      </c>
      <c r="E19" s="147"/>
      <c r="F19" s="147"/>
      <c r="G19" s="147"/>
      <c r="H19" s="147"/>
      <c r="I19" s="147"/>
      <c r="J19" s="147"/>
      <c r="K19" s="147"/>
    </row>
    <row r="20" spans="1:11" x14ac:dyDescent="0.3">
      <c r="A20" s="135">
        <v>12</v>
      </c>
      <c r="B20" s="107" t="s">
        <v>142</v>
      </c>
      <c r="C20" s="146" t="s">
        <v>119</v>
      </c>
      <c r="D20" s="147">
        <v>18</v>
      </c>
      <c r="E20" s="147"/>
      <c r="F20" s="147"/>
      <c r="G20" s="147"/>
      <c r="H20" s="147"/>
      <c r="I20" s="147"/>
      <c r="J20" s="147"/>
      <c r="K20" s="147"/>
    </row>
    <row r="21" spans="1:11" x14ac:dyDescent="0.3">
      <c r="A21" s="135">
        <v>13</v>
      </c>
      <c r="B21" s="107" t="s">
        <v>143</v>
      </c>
      <c r="C21" s="146" t="s">
        <v>119</v>
      </c>
      <c r="D21" s="147">
        <v>1</v>
      </c>
      <c r="E21" s="147"/>
      <c r="F21" s="147"/>
      <c r="G21" s="147"/>
      <c r="H21" s="147"/>
      <c r="I21" s="147"/>
      <c r="J21" s="147"/>
      <c r="K21" s="147"/>
    </row>
    <row r="22" spans="1:11" x14ac:dyDescent="0.3">
      <c r="A22" s="135">
        <v>14</v>
      </c>
      <c r="B22" s="107" t="s">
        <v>144</v>
      </c>
      <c r="C22" s="146" t="s">
        <v>119</v>
      </c>
      <c r="D22" s="147">
        <v>44</v>
      </c>
      <c r="E22" s="147"/>
      <c r="F22" s="147"/>
      <c r="G22" s="147"/>
      <c r="H22" s="147"/>
      <c r="I22" s="147"/>
      <c r="J22" s="147"/>
      <c r="K22" s="147"/>
    </row>
    <row r="23" spans="1:11" x14ac:dyDescent="0.3">
      <c r="A23" s="135">
        <v>15</v>
      </c>
      <c r="B23" s="107" t="s">
        <v>145</v>
      </c>
      <c r="C23" s="146" t="s">
        <v>119</v>
      </c>
      <c r="D23" s="147">
        <v>44</v>
      </c>
      <c r="E23" s="147"/>
      <c r="F23" s="147"/>
      <c r="G23" s="147"/>
      <c r="H23" s="147"/>
      <c r="I23" s="147"/>
      <c r="J23" s="147"/>
      <c r="K23" s="147"/>
    </row>
    <row r="24" spans="1:11" x14ac:dyDescent="0.3">
      <c r="A24" s="135">
        <v>16</v>
      </c>
      <c r="B24" s="107" t="s">
        <v>146</v>
      </c>
      <c r="C24" s="135" t="s">
        <v>119</v>
      </c>
      <c r="D24" s="148">
        <v>34</v>
      </c>
      <c r="E24" s="148"/>
      <c r="F24" s="147"/>
      <c r="G24" s="148"/>
      <c r="H24" s="147"/>
      <c r="I24" s="148"/>
      <c r="J24" s="147"/>
      <c r="K24" s="147"/>
    </row>
    <row r="25" spans="1:11" x14ac:dyDescent="0.3">
      <c r="A25" s="135">
        <v>17</v>
      </c>
      <c r="B25" s="107" t="s">
        <v>147</v>
      </c>
      <c r="C25" s="135" t="s">
        <v>119</v>
      </c>
      <c r="D25" s="148">
        <v>5</v>
      </c>
      <c r="E25" s="148"/>
      <c r="F25" s="147"/>
      <c r="G25" s="148"/>
      <c r="H25" s="147"/>
      <c r="I25" s="148"/>
      <c r="J25" s="147"/>
      <c r="K25" s="147"/>
    </row>
    <row r="26" spans="1:11" x14ac:dyDescent="0.3">
      <c r="A26" s="135">
        <v>18</v>
      </c>
      <c r="B26" s="107" t="s">
        <v>148</v>
      </c>
      <c r="C26" s="135" t="s">
        <v>34</v>
      </c>
      <c r="D26" s="148">
        <v>4</v>
      </c>
      <c r="E26" s="148"/>
      <c r="F26" s="147"/>
      <c r="G26" s="148"/>
      <c r="H26" s="147"/>
      <c r="I26" s="148"/>
      <c r="J26" s="147"/>
      <c r="K26" s="147"/>
    </row>
    <row r="27" spans="1:11" x14ac:dyDescent="0.3">
      <c r="A27" s="135">
        <v>19</v>
      </c>
      <c r="B27" s="107" t="s">
        <v>97</v>
      </c>
      <c r="C27" s="135" t="s">
        <v>38</v>
      </c>
      <c r="D27" s="148">
        <v>1</v>
      </c>
      <c r="E27" s="148"/>
      <c r="F27" s="147"/>
      <c r="G27" s="148"/>
      <c r="H27" s="147"/>
      <c r="I27" s="148"/>
      <c r="J27" s="147"/>
      <c r="K27" s="147"/>
    </row>
    <row r="28" spans="1:11" x14ac:dyDescent="0.3">
      <c r="A28" s="135"/>
      <c r="B28" s="134" t="s">
        <v>105</v>
      </c>
      <c r="C28" s="146"/>
      <c r="D28" s="147"/>
      <c r="E28" s="147"/>
      <c r="F28" s="147"/>
      <c r="G28" s="147"/>
      <c r="H28" s="147"/>
      <c r="I28" s="147"/>
      <c r="J28" s="147"/>
      <c r="K28" s="147"/>
    </row>
    <row r="29" spans="1:11" x14ac:dyDescent="0.3">
      <c r="A29" s="135">
        <v>1</v>
      </c>
      <c r="B29" s="107" t="s">
        <v>106</v>
      </c>
      <c r="C29" s="146" t="s">
        <v>35</v>
      </c>
      <c r="D29" s="147">
        <v>38</v>
      </c>
      <c r="E29" s="147"/>
      <c r="F29" s="147"/>
      <c r="G29" s="147"/>
      <c r="H29" s="147"/>
      <c r="I29" s="147"/>
      <c r="J29" s="147"/>
      <c r="K29" s="147"/>
    </row>
    <row r="30" spans="1:11" x14ac:dyDescent="0.3">
      <c r="A30" s="135">
        <v>2</v>
      </c>
      <c r="B30" s="107" t="s">
        <v>107</v>
      </c>
      <c r="C30" s="146" t="s">
        <v>35</v>
      </c>
      <c r="D30" s="147">
        <v>75</v>
      </c>
      <c r="E30" s="147"/>
      <c r="F30" s="147"/>
      <c r="G30" s="147"/>
      <c r="H30" s="147"/>
      <c r="I30" s="147"/>
      <c r="J30" s="147"/>
      <c r="K30" s="147"/>
    </row>
    <row r="31" spans="1:11" x14ac:dyDescent="0.3">
      <c r="A31" s="135">
        <v>3</v>
      </c>
      <c r="B31" s="149" t="s">
        <v>149</v>
      </c>
      <c r="C31" s="135" t="s">
        <v>104</v>
      </c>
      <c r="D31" s="148">
        <v>1</v>
      </c>
      <c r="E31" s="148"/>
      <c r="F31" s="147"/>
      <c r="G31" s="148"/>
      <c r="H31" s="147"/>
      <c r="I31" s="147"/>
      <c r="J31" s="147"/>
      <c r="K31" s="147"/>
    </row>
    <row r="32" spans="1:11" x14ac:dyDescent="0.3">
      <c r="A32" s="135">
        <v>4</v>
      </c>
      <c r="B32" s="149" t="s">
        <v>150</v>
      </c>
      <c r="C32" s="146" t="s">
        <v>104</v>
      </c>
      <c r="D32" s="147">
        <v>5</v>
      </c>
      <c r="E32" s="147"/>
      <c r="F32" s="147"/>
      <c r="G32" s="147"/>
      <c r="H32" s="147"/>
      <c r="I32" s="147"/>
      <c r="J32" s="147"/>
      <c r="K32" s="147"/>
    </row>
    <row r="33" spans="1:11" x14ac:dyDescent="0.3">
      <c r="A33" s="135">
        <v>5</v>
      </c>
      <c r="B33" s="149" t="s">
        <v>151</v>
      </c>
      <c r="C33" s="146" t="s">
        <v>104</v>
      </c>
      <c r="D33" s="147">
        <v>10</v>
      </c>
      <c r="E33" s="147"/>
      <c r="F33" s="147"/>
      <c r="G33" s="147"/>
      <c r="H33" s="147"/>
      <c r="I33" s="147"/>
      <c r="J33" s="147"/>
      <c r="K33" s="147"/>
    </row>
    <row r="34" spans="1:11" x14ac:dyDescent="0.3">
      <c r="A34" s="135">
        <v>6</v>
      </c>
      <c r="B34" s="149" t="s">
        <v>152</v>
      </c>
      <c r="C34" s="146" t="s">
        <v>104</v>
      </c>
      <c r="D34" s="147">
        <v>2</v>
      </c>
      <c r="E34" s="147"/>
      <c r="F34" s="147"/>
      <c r="G34" s="147"/>
      <c r="H34" s="147"/>
      <c r="I34" s="147"/>
      <c r="J34" s="147"/>
      <c r="K34" s="147"/>
    </row>
    <row r="35" spans="1:11" x14ac:dyDescent="0.3">
      <c r="A35" s="135">
        <v>7</v>
      </c>
      <c r="B35" s="149" t="s">
        <v>234</v>
      </c>
      <c r="C35" s="146" t="s">
        <v>104</v>
      </c>
      <c r="D35" s="147">
        <v>1</v>
      </c>
      <c r="E35" s="147"/>
      <c r="F35" s="147"/>
      <c r="G35" s="147"/>
      <c r="H35" s="147"/>
      <c r="I35" s="147"/>
      <c r="J35" s="147"/>
      <c r="K35" s="147"/>
    </row>
    <row r="36" spans="1:11" x14ac:dyDescent="0.3">
      <c r="A36" s="135">
        <v>8</v>
      </c>
      <c r="B36" s="149" t="s">
        <v>235</v>
      </c>
      <c r="C36" s="146" t="s">
        <v>104</v>
      </c>
      <c r="D36" s="147">
        <v>2</v>
      </c>
      <c r="E36" s="147"/>
      <c r="F36" s="147"/>
      <c r="G36" s="147"/>
      <c r="H36" s="147"/>
      <c r="I36" s="147"/>
      <c r="J36" s="147"/>
      <c r="K36" s="147"/>
    </row>
    <row r="37" spans="1:11" x14ac:dyDescent="0.3">
      <c r="A37" s="135">
        <v>9</v>
      </c>
      <c r="B37" s="149" t="s">
        <v>108</v>
      </c>
      <c r="C37" s="146" t="s">
        <v>104</v>
      </c>
      <c r="D37" s="148">
        <v>26</v>
      </c>
      <c r="E37" s="148"/>
      <c r="F37" s="147"/>
      <c r="G37" s="148"/>
      <c r="H37" s="147"/>
      <c r="I37" s="147"/>
      <c r="J37" s="147"/>
      <c r="K37" s="147"/>
    </row>
    <row r="38" spans="1:11" x14ac:dyDescent="0.3">
      <c r="A38" s="135">
        <v>10</v>
      </c>
      <c r="B38" s="149" t="s">
        <v>109</v>
      </c>
      <c r="C38" s="146" t="s">
        <v>104</v>
      </c>
      <c r="D38" s="147">
        <v>1</v>
      </c>
      <c r="E38" s="147"/>
      <c r="F38" s="147"/>
      <c r="G38" s="147"/>
      <c r="H38" s="147"/>
      <c r="I38" s="147"/>
      <c r="J38" s="147"/>
      <c r="K38" s="147"/>
    </row>
    <row r="39" spans="1:11" x14ac:dyDescent="0.3">
      <c r="A39" s="135">
        <v>11</v>
      </c>
      <c r="B39" s="149" t="s">
        <v>110</v>
      </c>
      <c r="C39" s="146" t="s">
        <v>104</v>
      </c>
      <c r="D39" s="147">
        <v>1</v>
      </c>
      <c r="E39" s="147"/>
      <c r="F39" s="147"/>
      <c r="G39" s="147"/>
      <c r="H39" s="147"/>
      <c r="I39" s="147"/>
      <c r="J39" s="147"/>
      <c r="K39" s="147"/>
    </row>
    <row r="40" spans="1:11" x14ac:dyDescent="0.3">
      <c r="A40" s="135">
        <v>12</v>
      </c>
      <c r="B40" s="149" t="s">
        <v>111</v>
      </c>
      <c r="C40" s="146" t="s">
        <v>34</v>
      </c>
      <c r="D40" s="147">
        <v>2</v>
      </c>
      <c r="E40" s="147"/>
      <c r="F40" s="147"/>
      <c r="G40" s="147"/>
      <c r="H40" s="147"/>
      <c r="I40" s="147"/>
      <c r="J40" s="147"/>
      <c r="K40" s="147"/>
    </row>
    <row r="41" spans="1:11" ht="24" x14ac:dyDescent="0.3">
      <c r="A41" s="135">
        <v>13</v>
      </c>
      <c r="B41" s="107" t="s">
        <v>112</v>
      </c>
      <c r="C41" s="135" t="s">
        <v>34</v>
      </c>
      <c r="D41" s="148">
        <v>15</v>
      </c>
      <c r="E41" s="148"/>
      <c r="F41" s="147"/>
      <c r="G41" s="148"/>
      <c r="H41" s="147"/>
      <c r="I41" s="148"/>
      <c r="J41" s="147"/>
      <c r="K41" s="147"/>
    </row>
    <row r="42" spans="1:11" x14ac:dyDescent="0.3">
      <c r="A42" s="135">
        <v>14</v>
      </c>
      <c r="B42" s="149" t="s">
        <v>113</v>
      </c>
      <c r="C42" s="146" t="s">
        <v>34</v>
      </c>
      <c r="D42" s="147">
        <v>3</v>
      </c>
      <c r="E42" s="147"/>
      <c r="F42" s="147"/>
      <c r="G42" s="147"/>
      <c r="H42" s="147"/>
      <c r="I42" s="147"/>
      <c r="J42" s="147"/>
      <c r="K42" s="147"/>
    </row>
    <row r="43" spans="1:11" x14ac:dyDescent="0.3">
      <c r="A43" s="135">
        <v>15</v>
      </c>
      <c r="B43" s="107" t="s">
        <v>153</v>
      </c>
      <c r="C43" s="135" t="s">
        <v>104</v>
      </c>
      <c r="D43" s="148">
        <v>1</v>
      </c>
      <c r="E43" s="148"/>
      <c r="F43" s="147"/>
      <c r="G43" s="148"/>
      <c r="H43" s="147"/>
      <c r="I43" s="148"/>
      <c r="J43" s="147"/>
      <c r="K43" s="147"/>
    </row>
    <row r="44" spans="1:11" x14ac:dyDescent="0.3">
      <c r="A44" s="135">
        <v>16</v>
      </c>
      <c r="B44" s="149" t="s">
        <v>154</v>
      </c>
      <c r="C44" s="135" t="s">
        <v>35</v>
      </c>
      <c r="D44" s="147">
        <v>16</v>
      </c>
      <c r="E44" s="147"/>
      <c r="F44" s="147"/>
      <c r="G44" s="147"/>
      <c r="H44" s="147"/>
      <c r="I44" s="147"/>
      <c r="J44" s="147"/>
      <c r="K44" s="147"/>
    </row>
    <row r="45" spans="1:11" x14ac:dyDescent="0.3">
      <c r="A45" s="135">
        <v>17</v>
      </c>
      <c r="B45" s="149" t="s">
        <v>155</v>
      </c>
      <c r="C45" s="135" t="s">
        <v>35</v>
      </c>
      <c r="D45" s="147">
        <v>20</v>
      </c>
      <c r="E45" s="147"/>
      <c r="F45" s="147"/>
      <c r="G45" s="147"/>
      <c r="H45" s="147"/>
      <c r="I45" s="147"/>
      <c r="J45" s="147"/>
      <c r="K45" s="147"/>
    </row>
    <row r="46" spans="1:11" x14ac:dyDescent="0.3">
      <c r="A46" s="135">
        <v>18</v>
      </c>
      <c r="B46" s="107" t="s">
        <v>114</v>
      </c>
      <c r="C46" s="146" t="s">
        <v>104</v>
      </c>
      <c r="D46" s="147">
        <v>3</v>
      </c>
      <c r="E46" s="147"/>
      <c r="F46" s="147"/>
      <c r="G46" s="147"/>
      <c r="H46" s="147"/>
      <c r="I46" s="147"/>
      <c r="J46" s="147"/>
      <c r="K46" s="147"/>
    </row>
    <row r="47" spans="1:11" x14ac:dyDescent="0.3">
      <c r="A47" s="135">
        <v>19</v>
      </c>
      <c r="B47" s="107" t="s">
        <v>156</v>
      </c>
      <c r="C47" s="135" t="s">
        <v>34</v>
      </c>
      <c r="D47" s="148">
        <v>2</v>
      </c>
      <c r="E47" s="148"/>
      <c r="F47" s="147"/>
      <c r="G47" s="148"/>
      <c r="H47" s="147"/>
      <c r="I47" s="148"/>
      <c r="J47" s="147"/>
      <c r="K47" s="147"/>
    </row>
    <row r="48" spans="1:11" x14ac:dyDescent="0.3">
      <c r="A48" s="135"/>
      <c r="B48" s="107" t="s">
        <v>157</v>
      </c>
      <c r="C48" s="146" t="s">
        <v>104</v>
      </c>
      <c r="D48" s="147">
        <v>2</v>
      </c>
      <c r="E48" s="147"/>
      <c r="F48" s="147"/>
      <c r="G48" s="147"/>
      <c r="H48" s="147"/>
      <c r="I48" s="147"/>
      <c r="J48" s="147"/>
      <c r="K48" s="147"/>
    </row>
    <row r="49" spans="1:11" x14ac:dyDescent="0.3">
      <c r="A49" s="135"/>
      <c r="B49" s="107" t="s">
        <v>158</v>
      </c>
      <c r="C49" s="146" t="s">
        <v>104</v>
      </c>
      <c r="D49" s="147">
        <v>4</v>
      </c>
      <c r="E49" s="147"/>
      <c r="F49" s="147"/>
      <c r="G49" s="147"/>
      <c r="H49" s="147"/>
      <c r="I49" s="147"/>
      <c r="J49" s="147"/>
      <c r="K49" s="147"/>
    </row>
    <row r="50" spans="1:11" x14ac:dyDescent="0.3">
      <c r="A50" s="135"/>
      <c r="B50" s="107" t="s">
        <v>159</v>
      </c>
      <c r="C50" s="146" t="s">
        <v>34</v>
      </c>
      <c r="D50" s="147">
        <v>2</v>
      </c>
      <c r="E50" s="147"/>
      <c r="F50" s="147"/>
      <c r="G50" s="147"/>
      <c r="H50" s="147"/>
      <c r="I50" s="147"/>
      <c r="J50" s="147"/>
      <c r="K50" s="147"/>
    </row>
    <row r="51" spans="1:11" x14ac:dyDescent="0.3">
      <c r="A51" s="135">
        <v>20</v>
      </c>
      <c r="B51" s="107" t="s">
        <v>97</v>
      </c>
      <c r="C51" s="135" t="s">
        <v>38</v>
      </c>
      <c r="D51" s="148">
        <v>1</v>
      </c>
      <c r="E51" s="148"/>
      <c r="F51" s="147"/>
      <c r="G51" s="148"/>
      <c r="H51" s="147"/>
      <c r="I51" s="148"/>
      <c r="J51" s="147"/>
      <c r="K51" s="147"/>
    </row>
    <row r="52" spans="1:11" x14ac:dyDescent="0.3">
      <c r="A52" s="135"/>
      <c r="B52" s="150" t="s">
        <v>31</v>
      </c>
      <c r="C52" s="146"/>
      <c r="D52" s="147"/>
      <c r="E52" s="147"/>
      <c r="F52" s="147"/>
      <c r="G52" s="147"/>
      <c r="H52" s="147"/>
      <c r="I52" s="147"/>
      <c r="J52" s="147"/>
      <c r="K52" s="151"/>
    </row>
    <row r="53" spans="1:11" x14ac:dyDescent="0.3">
      <c r="A53" s="152"/>
      <c r="B53" s="153" t="s">
        <v>43</v>
      </c>
      <c r="C53" s="154"/>
      <c r="D53" s="155"/>
      <c r="E53" s="156"/>
      <c r="F53" s="156"/>
      <c r="G53" s="155"/>
      <c r="H53" s="155"/>
      <c r="I53" s="155"/>
      <c r="J53" s="156"/>
      <c r="K53" s="157"/>
    </row>
    <row r="54" spans="1:11" x14ac:dyDescent="0.3">
      <c r="A54" s="152"/>
      <c r="B54" s="153" t="s">
        <v>31</v>
      </c>
      <c r="C54" s="158"/>
      <c r="D54" s="155"/>
      <c r="E54" s="156"/>
      <c r="F54" s="156"/>
      <c r="G54" s="155"/>
      <c r="H54" s="155"/>
      <c r="I54" s="155"/>
      <c r="J54" s="156"/>
      <c r="K54" s="157"/>
    </row>
    <row r="55" spans="1:11" x14ac:dyDescent="0.3">
      <c r="A55" s="152"/>
      <c r="B55" s="153" t="s">
        <v>44</v>
      </c>
      <c r="C55" s="154"/>
      <c r="D55" s="155"/>
      <c r="E55" s="156"/>
      <c r="F55" s="156"/>
      <c r="G55" s="155"/>
      <c r="H55" s="155"/>
      <c r="I55" s="155"/>
      <c r="J55" s="156"/>
      <c r="K55" s="157"/>
    </row>
    <row r="56" spans="1:11" x14ac:dyDescent="0.3">
      <c r="A56" s="159"/>
      <c r="B56" s="153" t="s">
        <v>31</v>
      </c>
      <c r="C56" s="158"/>
      <c r="D56" s="155"/>
      <c r="E56" s="156"/>
      <c r="F56" s="156"/>
      <c r="G56" s="155"/>
      <c r="H56" s="155"/>
      <c r="I56" s="155"/>
      <c r="J56" s="156"/>
      <c r="K56" s="157"/>
    </row>
    <row r="57" spans="1:11" x14ac:dyDescent="0.3">
      <c r="A57" s="159"/>
      <c r="B57" s="153" t="s">
        <v>48</v>
      </c>
      <c r="C57" s="154"/>
      <c r="D57" s="155"/>
      <c r="E57" s="156"/>
      <c r="F57" s="106"/>
      <c r="G57" s="160"/>
      <c r="H57" s="160"/>
      <c r="I57" s="160"/>
      <c r="J57" s="106"/>
      <c r="K57" s="161"/>
    </row>
    <row r="58" spans="1:11" x14ac:dyDescent="0.3">
      <c r="A58" s="159"/>
      <c r="B58" s="162" t="s">
        <v>135</v>
      </c>
      <c r="C58" s="154">
        <v>0.02</v>
      </c>
      <c r="D58" s="155"/>
      <c r="E58" s="156"/>
      <c r="F58" s="106"/>
      <c r="G58" s="160"/>
      <c r="H58" s="160"/>
      <c r="I58" s="160"/>
      <c r="J58" s="106"/>
      <c r="K58" s="161"/>
    </row>
    <row r="59" spans="1:11" x14ac:dyDescent="0.3">
      <c r="A59" s="159"/>
      <c r="B59" s="153" t="s">
        <v>31</v>
      </c>
      <c r="C59" s="158"/>
      <c r="D59" s="155"/>
      <c r="E59" s="156"/>
      <c r="F59" s="106"/>
      <c r="G59" s="160"/>
      <c r="H59" s="160"/>
      <c r="I59" s="160"/>
      <c r="J59" s="106"/>
      <c r="K59" s="161"/>
    </row>
    <row r="60" spans="1:11" x14ac:dyDescent="0.3">
      <c r="A60" s="163"/>
      <c r="B60" s="149" t="s">
        <v>99</v>
      </c>
      <c r="C60" s="164">
        <v>0.18</v>
      </c>
      <c r="D60" s="165"/>
      <c r="E60" s="165"/>
      <c r="F60" s="166"/>
      <c r="G60" s="166"/>
      <c r="H60" s="166"/>
      <c r="I60" s="166"/>
      <c r="J60" s="166"/>
      <c r="K60" s="167"/>
    </row>
    <row r="61" spans="1:11" x14ac:dyDescent="0.3">
      <c r="A61" s="163"/>
      <c r="B61" s="168" t="s">
        <v>47</v>
      </c>
      <c r="C61" s="165"/>
      <c r="D61" s="165"/>
      <c r="E61" s="165"/>
      <c r="F61" s="166"/>
      <c r="G61" s="166"/>
      <c r="H61" s="166"/>
      <c r="I61" s="166"/>
      <c r="J61" s="166"/>
      <c r="K61" s="169"/>
    </row>
  </sheetData>
  <mergeCells count="12">
    <mergeCell ref="I5:J5"/>
    <mergeCell ref="K5:K6"/>
    <mergeCell ref="A1:K2"/>
    <mergeCell ref="A3:K3"/>
    <mergeCell ref="E4:H4"/>
    <mergeCell ref="I4:J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K53"/>
  <sheetViews>
    <sheetView view="pageBreakPreview" zoomScaleNormal="100" zoomScaleSheetLayoutView="100" workbookViewId="0">
      <selection activeCell="F61" sqref="F61"/>
    </sheetView>
  </sheetViews>
  <sheetFormatPr defaultRowHeight="14.4" x14ac:dyDescent="0.3"/>
  <cols>
    <col min="1" max="1" width="4.44140625" customWidth="1"/>
    <col min="2" max="2" width="71.5546875" customWidth="1"/>
    <col min="3" max="5" width="9.33203125" bestFit="1" customWidth="1"/>
    <col min="6" max="6" width="9.5546875" bestFit="1" customWidth="1"/>
    <col min="7" max="10" width="9.33203125" bestFit="1" customWidth="1"/>
    <col min="11" max="11" width="13.44140625" customWidth="1"/>
  </cols>
  <sheetData>
    <row r="1" spans="1:11" x14ac:dyDescent="0.3">
      <c r="A1" s="246" t="s">
        <v>189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x14ac:dyDescent="0.3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x14ac:dyDescent="0.3">
      <c r="A3" s="251" t="s">
        <v>115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x14ac:dyDescent="0.3">
      <c r="A4" s="83"/>
      <c r="B4" s="252" t="s">
        <v>116</v>
      </c>
      <c r="C4" s="252"/>
      <c r="D4" s="252"/>
      <c r="E4" s="252"/>
      <c r="F4" s="252"/>
      <c r="G4" s="252"/>
      <c r="H4" s="252"/>
      <c r="I4" s="252"/>
      <c r="J4" s="253">
        <f>K53</f>
        <v>0</v>
      </c>
      <c r="K4" s="251"/>
    </row>
    <row r="5" spans="1:11" x14ac:dyDescent="0.3">
      <c r="A5" s="221" t="s">
        <v>96</v>
      </c>
      <c r="B5" s="221" t="s">
        <v>25</v>
      </c>
      <c r="C5" s="221" t="s">
        <v>26</v>
      </c>
      <c r="D5" s="227" t="s">
        <v>27</v>
      </c>
      <c r="E5" s="223" t="s">
        <v>28</v>
      </c>
      <c r="F5" s="224"/>
      <c r="G5" s="223" t="s">
        <v>29</v>
      </c>
      <c r="H5" s="224"/>
      <c r="I5" s="225" t="s">
        <v>30</v>
      </c>
      <c r="J5" s="226"/>
      <c r="K5" s="221" t="s">
        <v>31</v>
      </c>
    </row>
    <row r="6" spans="1:11" x14ac:dyDescent="0.3">
      <c r="A6" s="222"/>
      <c r="B6" s="222"/>
      <c r="C6" s="222"/>
      <c r="D6" s="228"/>
      <c r="E6" s="36" t="s">
        <v>32</v>
      </c>
      <c r="F6" s="39" t="s">
        <v>31</v>
      </c>
      <c r="G6" s="36" t="s">
        <v>32</v>
      </c>
      <c r="H6" s="39" t="s">
        <v>31</v>
      </c>
      <c r="I6" s="36" t="s">
        <v>32</v>
      </c>
      <c r="J6" s="39" t="s">
        <v>31</v>
      </c>
      <c r="K6" s="222"/>
    </row>
    <row r="7" spans="1:11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x14ac:dyDescent="0.3">
      <c r="A8" s="19"/>
      <c r="B8" s="28" t="s">
        <v>175</v>
      </c>
      <c r="C8" s="15"/>
      <c r="D8" s="16"/>
      <c r="E8" s="15"/>
      <c r="F8" s="15"/>
      <c r="G8" s="16"/>
      <c r="H8" s="16"/>
      <c r="I8" s="16"/>
      <c r="J8" s="16"/>
      <c r="K8" s="16"/>
    </row>
    <row r="9" spans="1:11" x14ac:dyDescent="0.3">
      <c r="A9" s="19">
        <v>1</v>
      </c>
      <c r="B9" s="136" t="s">
        <v>160</v>
      </c>
      <c r="C9" s="19" t="s">
        <v>34</v>
      </c>
      <c r="D9" s="18">
        <v>1</v>
      </c>
      <c r="E9" s="19"/>
      <c r="F9" s="19"/>
      <c r="G9" s="18"/>
      <c r="H9" s="18"/>
      <c r="I9" s="18"/>
      <c r="J9" s="18"/>
      <c r="K9" s="18"/>
    </row>
    <row r="10" spans="1:11" ht="19.5" customHeight="1" x14ac:dyDescent="0.3">
      <c r="A10" s="19">
        <v>2</v>
      </c>
      <c r="B10" s="63" t="s">
        <v>161</v>
      </c>
      <c r="C10" s="19" t="s">
        <v>34</v>
      </c>
      <c r="D10" s="18">
        <v>5</v>
      </c>
      <c r="E10" s="19"/>
      <c r="F10" s="19"/>
      <c r="G10" s="18"/>
      <c r="H10" s="18"/>
      <c r="I10" s="18"/>
      <c r="J10" s="18"/>
      <c r="K10" s="18"/>
    </row>
    <row r="11" spans="1:11" ht="27.6" x14ac:dyDescent="0.3">
      <c r="A11" s="19">
        <v>4</v>
      </c>
      <c r="B11" s="63" t="s">
        <v>162</v>
      </c>
      <c r="C11" s="19" t="s">
        <v>34</v>
      </c>
      <c r="D11" s="18">
        <v>5</v>
      </c>
      <c r="E11" s="19"/>
      <c r="F11" s="19"/>
      <c r="G11" s="18"/>
      <c r="H11" s="18"/>
      <c r="I11" s="18"/>
      <c r="J11" s="18"/>
      <c r="K11" s="18"/>
    </row>
    <row r="12" spans="1:11" ht="27.6" x14ac:dyDescent="0.3">
      <c r="A12" s="19">
        <v>5</v>
      </c>
      <c r="B12" s="63" t="s">
        <v>163</v>
      </c>
      <c r="C12" s="19" t="s">
        <v>34</v>
      </c>
      <c r="D12" s="18">
        <v>11</v>
      </c>
      <c r="E12" s="19"/>
      <c r="F12" s="19"/>
      <c r="G12" s="18"/>
      <c r="H12" s="18"/>
      <c r="I12" s="18"/>
      <c r="J12" s="18"/>
      <c r="K12" s="18"/>
    </row>
    <row r="13" spans="1:11" x14ac:dyDescent="0.3">
      <c r="A13" s="19">
        <v>6</v>
      </c>
      <c r="B13" s="63" t="s">
        <v>164</v>
      </c>
      <c r="C13" s="19" t="s">
        <v>35</v>
      </c>
      <c r="D13" s="18">
        <v>48</v>
      </c>
      <c r="E13" s="19"/>
      <c r="F13" s="19"/>
      <c r="G13" s="18"/>
      <c r="H13" s="18"/>
      <c r="I13" s="18"/>
      <c r="J13" s="18"/>
      <c r="K13" s="18"/>
    </row>
    <row r="14" spans="1:11" x14ac:dyDescent="0.3">
      <c r="A14" s="19">
        <v>7</v>
      </c>
      <c r="B14" s="63" t="s">
        <v>165</v>
      </c>
      <c r="C14" s="19" t="s">
        <v>35</v>
      </c>
      <c r="D14" s="18">
        <v>57</v>
      </c>
      <c r="E14" s="19"/>
      <c r="F14" s="19"/>
      <c r="G14" s="18"/>
      <c r="H14" s="18"/>
      <c r="I14" s="18"/>
      <c r="J14" s="18"/>
      <c r="K14" s="18"/>
    </row>
    <row r="15" spans="1:11" x14ac:dyDescent="0.3">
      <c r="A15" s="19">
        <v>8</v>
      </c>
      <c r="B15" s="63" t="s">
        <v>166</v>
      </c>
      <c r="C15" s="19" t="s">
        <v>35</v>
      </c>
      <c r="D15" s="18">
        <v>100</v>
      </c>
      <c r="E15" s="19"/>
      <c r="F15" s="19"/>
      <c r="G15" s="18"/>
      <c r="H15" s="18"/>
      <c r="I15" s="18"/>
      <c r="J15" s="18"/>
      <c r="K15" s="18"/>
    </row>
    <row r="16" spans="1:11" ht="27.6" x14ac:dyDescent="0.3">
      <c r="A16" s="19">
        <v>9</v>
      </c>
      <c r="B16" s="63" t="s">
        <v>168</v>
      </c>
      <c r="C16" s="19" t="s">
        <v>38</v>
      </c>
      <c r="D16" s="18">
        <v>1</v>
      </c>
      <c r="E16" s="19"/>
      <c r="F16" s="19"/>
      <c r="G16" s="18"/>
      <c r="H16" s="18"/>
      <c r="I16" s="18"/>
      <c r="J16" s="18"/>
      <c r="K16" s="18"/>
    </row>
    <row r="17" spans="1:11" x14ac:dyDescent="0.3">
      <c r="A17" s="19">
        <v>10</v>
      </c>
      <c r="B17" s="63" t="s">
        <v>167</v>
      </c>
      <c r="C17" s="19" t="s">
        <v>35</v>
      </c>
      <c r="D17" s="18">
        <v>100</v>
      </c>
      <c r="E17" s="19"/>
      <c r="F17" s="19"/>
      <c r="G17" s="18"/>
      <c r="H17" s="18"/>
      <c r="I17" s="18"/>
      <c r="J17" s="18"/>
      <c r="K17" s="18"/>
    </row>
    <row r="18" spans="1:11" ht="27.6" x14ac:dyDescent="0.3">
      <c r="A18" s="19">
        <v>11</v>
      </c>
      <c r="B18" s="63" t="s">
        <v>169</v>
      </c>
      <c r="C18" s="19" t="s">
        <v>38</v>
      </c>
      <c r="D18" s="18">
        <v>1</v>
      </c>
      <c r="E18" s="19"/>
      <c r="F18" s="19"/>
      <c r="G18" s="18"/>
      <c r="H18" s="18"/>
      <c r="I18" s="18"/>
      <c r="J18" s="18"/>
      <c r="K18" s="18"/>
    </row>
    <row r="19" spans="1:11" x14ac:dyDescent="0.3">
      <c r="A19" s="90"/>
      <c r="B19" s="120" t="s">
        <v>174</v>
      </c>
      <c r="C19" s="15"/>
      <c r="D19" s="16"/>
      <c r="E19" s="15"/>
      <c r="F19" s="19"/>
      <c r="G19" s="16"/>
      <c r="H19" s="18"/>
      <c r="I19" s="16"/>
      <c r="J19" s="18"/>
      <c r="K19" s="18"/>
    </row>
    <row r="20" spans="1:11" ht="31.5" customHeight="1" x14ac:dyDescent="0.3">
      <c r="A20" s="19">
        <v>1</v>
      </c>
      <c r="B20" s="63" t="s">
        <v>170</v>
      </c>
      <c r="C20" s="19" t="s">
        <v>34</v>
      </c>
      <c r="D20" s="18">
        <v>1</v>
      </c>
      <c r="E20" s="19"/>
      <c r="F20" s="19"/>
      <c r="G20" s="18"/>
      <c r="H20" s="18"/>
      <c r="I20" s="18"/>
      <c r="J20" s="18"/>
      <c r="K20" s="18"/>
    </row>
    <row r="21" spans="1:11" ht="18" customHeight="1" x14ac:dyDescent="0.3">
      <c r="A21" s="19">
        <v>2</v>
      </c>
      <c r="B21" s="63" t="s">
        <v>176</v>
      </c>
      <c r="C21" s="19" t="s">
        <v>35</v>
      </c>
      <c r="D21" s="18">
        <v>5</v>
      </c>
      <c r="E21" s="19"/>
      <c r="F21" s="19"/>
      <c r="G21" s="18"/>
      <c r="H21" s="18"/>
      <c r="I21" s="18"/>
      <c r="J21" s="18"/>
      <c r="K21" s="18"/>
    </row>
    <row r="22" spans="1:11" ht="18" customHeight="1" x14ac:dyDescent="0.3">
      <c r="A22" s="19">
        <v>3</v>
      </c>
      <c r="B22" s="63" t="s">
        <v>171</v>
      </c>
      <c r="C22" s="19" t="s">
        <v>35</v>
      </c>
      <c r="D22" s="18">
        <v>5</v>
      </c>
      <c r="E22" s="19"/>
      <c r="F22" s="19"/>
      <c r="G22" s="18"/>
      <c r="H22" s="18"/>
      <c r="I22" s="18"/>
      <c r="J22" s="18"/>
      <c r="K22" s="18"/>
    </row>
    <row r="23" spans="1:11" ht="18" customHeight="1" x14ac:dyDescent="0.3">
      <c r="A23" s="19">
        <v>4</v>
      </c>
      <c r="B23" s="63" t="s">
        <v>172</v>
      </c>
      <c r="C23" s="19" t="s">
        <v>34</v>
      </c>
      <c r="D23" s="18">
        <v>1</v>
      </c>
      <c r="E23" s="19"/>
      <c r="F23" s="19"/>
      <c r="G23" s="18"/>
      <c r="H23" s="18"/>
      <c r="I23" s="18"/>
      <c r="J23" s="18"/>
      <c r="K23" s="18"/>
    </row>
    <row r="24" spans="1:11" ht="18" customHeight="1" x14ac:dyDescent="0.3">
      <c r="A24" s="19">
        <v>5</v>
      </c>
      <c r="B24" s="63" t="s">
        <v>239</v>
      </c>
      <c r="C24" s="19" t="s">
        <v>34</v>
      </c>
      <c r="D24" s="18">
        <v>2</v>
      </c>
      <c r="E24" s="19"/>
      <c r="F24" s="19"/>
      <c r="G24" s="18"/>
      <c r="H24" s="18"/>
      <c r="I24" s="18"/>
      <c r="J24" s="18"/>
      <c r="K24" s="18"/>
    </row>
    <row r="25" spans="1:11" x14ac:dyDescent="0.3">
      <c r="A25" s="19">
        <v>6</v>
      </c>
      <c r="B25" s="63" t="s">
        <v>173</v>
      </c>
      <c r="C25" s="19" t="s">
        <v>227</v>
      </c>
      <c r="D25" s="18">
        <v>46</v>
      </c>
      <c r="E25" s="19"/>
      <c r="F25" s="19"/>
      <c r="G25" s="18"/>
      <c r="H25" s="18"/>
      <c r="I25" s="18"/>
      <c r="J25" s="18"/>
      <c r="K25" s="18"/>
    </row>
    <row r="26" spans="1:11" x14ac:dyDescent="0.3">
      <c r="A26" s="19">
        <v>7</v>
      </c>
      <c r="B26" s="63" t="s">
        <v>181</v>
      </c>
      <c r="C26" s="19" t="s">
        <v>227</v>
      </c>
      <c r="D26" s="18">
        <v>4</v>
      </c>
      <c r="E26" s="19"/>
      <c r="F26" s="19"/>
      <c r="G26" s="18"/>
      <c r="H26" s="18"/>
      <c r="I26" s="18"/>
      <c r="J26" s="18"/>
      <c r="K26" s="18"/>
    </row>
    <row r="27" spans="1:11" ht="16.5" customHeight="1" x14ac:dyDescent="0.3">
      <c r="A27" s="19">
        <v>8</v>
      </c>
      <c r="B27" s="63" t="s">
        <v>238</v>
      </c>
      <c r="C27" s="15" t="s">
        <v>227</v>
      </c>
      <c r="D27" s="16">
        <v>30</v>
      </c>
      <c r="E27" s="15"/>
      <c r="F27" s="19"/>
      <c r="G27" s="16"/>
      <c r="H27" s="18"/>
      <c r="I27" s="16"/>
      <c r="J27" s="18"/>
      <c r="K27" s="18"/>
    </row>
    <row r="28" spans="1:11" ht="16.5" customHeight="1" x14ac:dyDescent="0.3">
      <c r="A28" s="19">
        <v>9</v>
      </c>
      <c r="B28" s="63" t="s">
        <v>237</v>
      </c>
      <c r="C28" s="19" t="s">
        <v>38</v>
      </c>
      <c r="D28" s="18">
        <v>1</v>
      </c>
      <c r="E28" s="19"/>
      <c r="F28" s="19"/>
      <c r="G28" s="18"/>
      <c r="H28" s="18"/>
      <c r="I28" s="18"/>
      <c r="J28" s="18"/>
      <c r="K28" s="18"/>
    </row>
    <row r="29" spans="1:11" ht="16.5" customHeight="1" x14ac:dyDescent="0.3">
      <c r="A29" s="19">
        <v>10</v>
      </c>
      <c r="B29" s="63" t="s">
        <v>182</v>
      </c>
      <c r="C29" s="19" t="s">
        <v>34</v>
      </c>
      <c r="D29" s="18">
        <v>8</v>
      </c>
      <c r="E29" s="19"/>
      <c r="F29" s="19"/>
      <c r="G29" s="18"/>
      <c r="H29" s="18"/>
      <c r="I29" s="18"/>
      <c r="J29" s="18"/>
      <c r="K29" s="18"/>
    </row>
    <row r="30" spans="1:11" ht="16.5" customHeight="1" x14ac:dyDescent="0.3">
      <c r="A30" s="19">
        <v>11</v>
      </c>
      <c r="B30" s="63" t="s">
        <v>183</v>
      </c>
      <c r="C30" s="19" t="s">
        <v>34</v>
      </c>
      <c r="D30" s="18">
        <v>2</v>
      </c>
      <c r="E30" s="19"/>
      <c r="F30" s="19"/>
      <c r="G30" s="18"/>
      <c r="H30" s="18"/>
      <c r="I30" s="18"/>
      <c r="J30" s="18"/>
      <c r="K30" s="18"/>
    </row>
    <row r="31" spans="1:11" ht="16.5" customHeight="1" x14ac:dyDescent="0.3">
      <c r="A31" s="19">
        <v>12</v>
      </c>
      <c r="B31" s="63" t="s">
        <v>184</v>
      </c>
      <c r="C31" s="19" t="s">
        <v>34</v>
      </c>
      <c r="D31" s="18">
        <v>1</v>
      </c>
      <c r="E31" s="19"/>
      <c r="F31" s="19"/>
      <c r="G31" s="18"/>
      <c r="H31" s="18"/>
      <c r="I31" s="18"/>
      <c r="J31" s="18"/>
      <c r="K31" s="18"/>
    </row>
    <row r="32" spans="1:11" ht="16.5" customHeight="1" x14ac:dyDescent="0.3">
      <c r="A32" s="19">
        <v>13</v>
      </c>
      <c r="B32" s="63" t="s">
        <v>177</v>
      </c>
      <c r="C32" s="19" t="s">
        <v>34</v>
      </c>
      <c r="D32" s="18">
        <v>4</v>
      </c>
      <c r="E32" s="19"/>
      <c r="F32" s="19"/>
      <c r="G32" s="18"/>
      <c r="H32" s="18"/>
      <c r="I32" s="18"/>
      <c r="J32" s="18"/>
      <c r="K32" s="18"/>
    </row>
    <row r="33" spans="1:11" x14ac:dyDescent="0.3">
      <c r="A33" s="19">
        <v>14</v>
      </c>
      <c r="B33" s="63" t="s">
        <v>178</v>
      </c>
      <c r="C33" s="19" t="s">
        <v>35</v>
      </c>
      <c r="D33" s="18">
        <v>8</v>
      </c>
      <c r="E33" s="19"/>
      <c r="F33" s="19"/>
      <c r="G33" s="18"/>
      <c r="H33" s="18"/>
      <c r="I33" s="18"/>
      <c r="J33" s="18"/>
      <c r="K33" s="18"/>
    </row>
    <row r="34" spans="1:11" x14ac:dyDescent="0.3">
      <c r="A34" s="19">
        <v>15</v>
      </c>
      <c r="B34" s="63" t="s">
        <v>179</v>
      </c>
      <c r="C34" s="19" t="s">
        <v>35</v>
      </c>
      <c r="D34" s="18">
        <v>8</v>
      </c>
      <c r="E34" s="19"/>
      <c r="F34" s="19"/>
      <c r="G34" s="18"/>
      <c r="H34" s="18"/>
      <c r="I34" s="18"/>
      <c r="J34" s="18"/>
      <c r="K34" s="18"/>
    </row>
    <row r="35" spans="1:11" x14ac:dyDescent="0.3">
      <c r="A35" s="19">
        <v>16</v>
      </c>
      <c r="B35" s="63" t="s">
        <v>180</v>
      </c>
      <c r="C35" s="19" t="s">
        <v>35</v>
      </c>
      <c r="D35" s="18">
        <v>8</v>
      </c>
      <c r="E35" s="19"/>
      <c r="F35" s="19"/>
      <c r="G35" s="18"/>
      <c r="H35" s="18"/>
      <c r="I35" s="18"/>
      <c r="J35" s="18"/>
      <c r="K35" s="18"/>
    </row>
    <row r="36" spans="1:11" x14ac:dyDescent="0.3">
      <c r="A36" s="79"/>
      <c r="B36" s="137" t="s">
        <v>117</v>
      </c>
      <c r="C36" s="79"/>
      <c r="D36" s="138"/>
      <c r="E36" s="138"/>
      <c r="F36" s="138"/>
      <c r="G36" s="138"/>
      <c r="H36" s="138"/>
      <c r="I36" s="138"/>
      <c r="J36" s="138"/>
      <c r="K36" s="139"/>
    </row>
    <row r="37" spans="1:11" x14ac:dyDescent="0.3">
      <c r="A37" s="79"/>
      <c r="B37" s="140" t="s">
        <v>42</v>
      </c>
      <c r="C37" s="33">
        <v>0.03</v>
      </c>
      <c r="D37" s="31"/>
      <c r="E37" s="14"/>
      <c r="F37" s="14"/>
      <c r="G37" s="31"/>
      <c r="H37" s="31"/>
      <c r="I37" s="31"/>
      <c r="J37" s="14"/>
      <c r="K37" s="34"/>
    </row>
    <row r="38" spans="1:11" x14ac:dyDescent="0.3">
      <c r="A38" s="79"/>
      <c r="B38" s="140" t="s">
        <v>31</v>
      </c>
      <c r="C38" s="36"/>
      <c r="D38" s="31"/>
      <c r="E38" s="14"/>
      <c r="F38" s="14"/>
      <c r="G38" s="31"/>
      <c r="H38" s="31"/>
      <c r="I38" s="31"/>
      <c r="J38" s="14"/>
      <c r="K38" s="34"/>
    </row>
    <row r="39" spans="1:11" x14ac:dyDescent="0.3">
      <c r="A39" s="79"/>
      <c r="B39" s="140" t="s">
        <v>186</v>
      </c>
      <c r="C39" s="33">
        <v>0.68</v>
      </c>
      <c r="D39" s="31"/>
      <c r="E39" s="14"/>
      <c r="F39" s="14"/>
      <c r="G39" s="31"/>
      <c r="H39" s="31"/>
      <c r="I39" s="31"/>
      <c r="J39" s="14"/>
      <c r="K39" s="34"/>
    </row>
    <row r="40" spans="1:11" x14ac:dyDescent="0.3">
      <c r="A40" s="79"/>
      <c r="B40" s="140" t="s">
        <v>31</v>
      </c>
      <c r="C40" s="36"/>
      <c r="D40" s="31"/>
      <c r="E40" s="14"/>
      <c r="F40" s="14"/>
      <c r="G40" s="31"/>
      <c r="H40" s="31"/>
      <c r="I40" s="31"/>
      <c r="J40" s="14"/>
      <c r="K40" s="34"/>
    </row>
    <row r="41" spans="1:11" x14ac:dyDescent="0.3">
      <c r="A41" s="79"/>
      <c r="B41" s="140" t="s">
        <v>44</v>
      </c>
      <c r="C41" s="33">
        <v>7.0000000000000007E-2</v>
      </c>
      <c r="D41" s="31"/>
      <c r="E41" s="14"/>
      <c r="F41" s="14"/>
      <c r="G41" s="31"/>
      <c r="H41" s="31"/>
      <c r="I41" s="31"/>
      <c r="J41" s="14"/>
      <c r="K41" s="34"/>
    </row>
    <row r="42" spans="1:11" x14ac:dyDescent="0.3">
      <c r="A42" s="79"/>
      <c r="B42" s="140" t="s">
        <v>31</v>
      </c>
      <c r="C42" s="36"/>
      <c r="D42" s="31"/>
      <c r="E42" s="14"/>
      <c r="F42" s="14"/>
      <c r="G42" s="31"/>
      <c r="H42" s="31"/>
      <c r="I42" s="31"/>
      <c r="J42" s="14"/>
      <c r="K42" s="34"/>
    </row>
    <row r="43" spans="1:11" x14ac:dyDescent="0.3">
      <c r="A43" s="79"/>
      <c r="B43" s="140" t="s">
        <v>48</v>
      </c>
      <c r="C43" s="33">
        <v>0.02</v>
      </c>
      <c r="D43" s="31"/>
      <c r="E43" s="14"/>
      <c r="F43" s="14"/>
      <c r="G43" s="31"/>
      <c r="H43" s="31"/>
      <c r="I43" s="31"/>
      <c r="J43" s="14"/>
      <c r="K43" s="34"/>
    </row>
    <row r="44" spans="1:11" x14ac:dyDescent="0.3">
      <c r="A44" s="79"/>
      <c r="B44" s="32" t="s">
        <v>135</v>
      </c>
      <c r="C44" s="33">
        <v>0.02</v>
      </c>
      <c r="D44" s="31"/>
      <c r="E44" s="14"/>
      <c r="F44" s="14"/>
      <c r="G44" s="31"/>
      <c r="H44" s="31"/>
      <c r="I44" s="31"/>
      <c r="J44" s="14"/>
      <c r="K44" s="34"/>
    </row>
    <row r="45" spans="1:11" x14ac:dyDescent="0.3">
      <c r="A45" s="79"/>
      <c r="B45" s="140" t="s">
        <v>31</v>
      </c>
      <c r="C45" s="36"/>
      <c r="D45" s="31"/>
      <c r="E45" s="14"/>
      <c r="F45" s="14"/>
      <c r="G45" s="31"/>
      <c r="H45" s="31"/>
      <c r="I45" s="31"/>
      <c r="J45" s="14"/>
      <c r="K45" s="141"/>
    </row>
    <row r="46" spans="1:11" ht="13.5" customHeight="1" x14ac:dyDescent="0.3">
      <c r="A46" s="91">
        <v>1</v>
      </c>
      <c r="B46" s="136" t="s">
        <v>160</v>
      </c>
      <c r="C46" s="105" t="s">
        <v>34</v>
      </c>
      <c r="D46" s="18">
        <v>1</v>
      </c>
      <c r="E46" s="19"/>
      <c r="F46" s="39"/>
      <c r="G46" s="40"/>
      <c r="H46" s="40"/>
      <c r="I46" s="40"/>
      <c r="J46" s="39"/>
      <c r="K46" s="40"/>
    </row>
    <row r="47" spans="1:11" ht="13.5" customHeight="1" x14ac:dyDescent="0.3">
      <c r="A47" s="91">
        <v>2</v>
      </c>
      <c r="B47" s="63" t="s">
        <v>161</v>
      </c>
      <c r="C47" s="105" t="s">
        <v>34</v>
      </c>
      <c r="D47" s="18">
        <v>5</v>
      </c>
      <c r="E47" s="19"/>
      <c r="F47" s="39"/>
      <c r="G47" s="40"/>
      <c r="H47" s="40"/>
      <c r="I47" s="40"/>
      <c r="J47" s="39"/>
      <c r="K47" s="40"/>
    </row>
    <row r="48" spans="1:11" ht="27.6" x14ac:dyDescent="0.3">
      <c r="A48" s="91">
        <v>3</v>
      </c>
      <c r="B48" s="63" t="s">
        <v>170</v>
      </c>
      <c r="C48" s="105" t="s">
        <v>34</v>
      </c>
      <c r="D48" s="18">
        <v>1</v>
      </c>
      <c r="E48" s="19"/>
      <c r="F48" s="39"/>
      <c r="G48" s="40"/>
      <c r="H48" s="40"/>
      <c r="I48" s="40"/>
      <c r="J48" s="39"/>
      <c r="K48" s="40"/>
    </row>
    <row r="49" spans="1:11" x14ac:dyDescent="0.3">
      <c r="A49" s="91">
        <v>4</v>
      </c>
      <c r="B49" s="63" t="s">
        <v>172</v>
      </c>
      <c r="C49" s="105" t="s">
        <v>34</v>
      </c>
      <c r="D49" s="18">
        <v>1</v>
      </c>
      <c r="E49" s="39"/>
      <c r="F49" s="39"/>
      <c r="G49" s="40"/>
      <c r="H49" s="40"/>
      <c r="I49" s="40"/>
      <c r="J49" s="39"/>
      <c r="K49" s="40"/>
    </row>
    <row r="50" spans="1:11" ht="19.5" customHeight="1" x14ac:dyDescent="0.3">
      <c r="A50" s="79"/>
      <c r="B50" s="142" t="s">
        <v>185</v>
      </c>
      <c r="C50" s="36"/>
      <c r="D50" s="31"/>
      <c r="E50" s="14"/>
      <c r="F50" s="14"/>
      <c r="G50" s="31"/>
      <c r="H50" s="31"/>
      <c r="I50" s="31"/>
      <c r="J50" s="14"/>
      <c r="K50" s="141"/>
    </row>
    <row r="51" spans="1:11" x14ac:dyDescent="0.3">
      <c r="A51" s="79"/>
      <c r="B51" s="140" t="s">
        <v>31</v>
      </c>
      <c r="C51" s="36"/>
      <c r="D51" s="31"/>
      <c r="E51" s="14"/>
      <c r="F51" s="14"/>
      <c r="G51" s="31"/>
      <c r="H51" s="31"/>
      <c r="I51" s="31"/>
      <c r="J51" s="14"/>
      <c r="K51" s="34"/>
    </row>
    <row r="52" spans="1:11" x14ac:dyDescent="0.3">
      <c r="A52" s="80"/>
      <c r="B52" s="170" t="s">
        <v>99</v>
      </c>
      <c r="C52" s="132">
        <v>0.18</v>
      </c>
      <c r="D52" s="98"/>
      <c r="E52" s="98"/>
      <c r="F52" s="98"/>
      <c r="G52" s="98"/>
      <c r="H52" s="98"/>
      <c r="I52" s="98"/>
      <c r="J52" s="98"/>
      <c r="K52" s="99"/>
    </row>
    <row r="53" spans="1:11" x14ac:dyDescent="0.3">
      <c r="A53" s="80"/>
      <c r="B53" s="143" t="s">
        <v>31</v>
      </c>
      <c r="C53" s="98"/>
      <c r="D53" s="98"/>
      <c r="E53" s="98"/>
      <c r="F53" s="98"/>
      <c r="G53" s="98"/>
      <c r="H53" s="98"/>
      <c r="I53" s="98"/>
      <c r="J53" s="98"/>
      <c r="K53" s="100"/>
    </row>
  </sheetData>
  <mergeCells count="12">
    <mergeCell ref="A1:K2"/>
    <mergeCell ref="A3:K3"/>
    <mergeCell ref="B4:I4"/>
    <mergeCell ref="J4:K4"/>
    <mergeCell ref="A5:A6"/>
    <mergeCell ref="B5:B6"/>
    <mergeCell ref="C5:C6"/>
    <mergeCell ref="D5:D6"/>
    <mergeCell ref="E5:F5"/>
    <mergeCell ref="G5:H5"/>
    <mergeCell ref="I5:J5"/>
    <mergeCell ref="K5:K6"/>
  </mergeCells>
  <pageMargins left="0.7" right="0.7" top="0.75" bottom="0.75" header="0.3" footer="0.3"/>
  <pageSetup scale="5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0"/>
  <sheetViews>
    <sheetView topLeftCell="A19" zoomScaleNormal="100" workbookViewId="0">
      <selection activeCell="C39" sqref="C39"/>
    </sheetView>
  </sheetViews>
  <sheetFormatPr defaultRowHeight="14.4" x14ac:dyDescent="0.3"/>
  <cols>
    <col min="1" max="1" width="3.88671875" customWidth="1"/>
    <col min="2" max="2" width="68.109375" customWidth="1"/>
    <col min="6" max="6" width="9.44140625" bestFit="1" customWidth="1"/>
    <col min="8" max="8" width="9.33203125" bestFit="1" customWidth="1"/>
    <col min="11" max="11" width="10.6640625" customWidth="1"/>
  </cols>
  <sheetData>
    <row r="1" spans="1:11" x14ac:dyDescent="0.3">
      <c r="A1" s="236" t="s">
        <v>191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x14ac:dyDescent="0.3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3">
      <c r="A3" s="190" t="s">
        <v>192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x14ac:dyDescent="0.3">
      <c r="B4" s="68"/>
      <c r="C4" s="68"/>
      <c r="D4" s="68"/>
      <c r="E4" s="254" t="s">
        <v>102</v>
      </c>
      <c r="F4" s="254"/>
      <c r="G4" s="254"/>
      <c r="H4" s="254"/>
      <c r="I4" s="255">
        <f>K40</f>
        <v>0</v>
      </c>
      <c r="J4" s="254"/>
      <c r="K4" s="93" t="s">
        <v>38</v>
      </c>
    </row>
    <row r="5" spans="1:11" ht="27.75" customHeight="1" x14ac:dyDescent="0.3">
      <c r="A5" s="196" t="s">
        <v>96</v>
      </c>
      <c r="B5" s="196" t="s">
        <v>25</v>
      </c>
      <c r="C5" s="196" t="s">
        <v>26</v>
      </c>
      <c r="D5" s="194" t="s">
        <v>27</v>
      </c>
      <c r="E5" s="240" t="s">
        <v>28</v>
      </c>
      <c r="F5" s="241"/>
      <c r="G5" s="240" t="s">
        <v>29</v>
      </c>
      <c r="H5" s="241"/>
      <c r="I5" s="233" t="s">
        <v>30</v>
      </c>
      <c r="J5" s="234"/>
      <c r="K5" s="196" t="s">
        <v>31</v>
      </c>
    </row>
    <row r="6" spans="1:11" ht="27.6" x14ac:dyDescent="0.3">
      <c r="A6" s="197"/>
      <c r="B6" s="197"/>
      <c r="C6" s="197"/>
      <c r="D6" s="195"/>
      <c r="E6" s="70" t="s">
        <v>32</v>
      </c>
      <c r="F6" s="71" t="s">
        <v>31</v>
      </c>
      <c r="G6" s="70" t="s">
        <v>32</v>
      </c>
      <c r="H6" s="71" t="s">
        <v>31</v>
      </c>
      <c r="I6" s="70" t="s">
        <v>32</v>
      </c>
      <c r="J6" s="71" t="s">
        <v>31</v>
      </c>
      <c r="K6" s="197"/>
    </row>
    <row r="7" spans="1:11" x14ac:dyDescent="0.3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</row>
    <row r="8" spans="1:11" x14ac:dyDescent="0.3">
      <c r="A8" s="72"/>
      <c r="B8" s="94" t="s">
        <v>206</v>
      </c>
      <c r="C8" s="72"/>
      <c r="D8" s="72"/>
      <c r="E8" s="72"/>
      <c r="F8" s="72"/>
      <c r="G8" s="72"/>
      <c r="H8" s="72"/>
      <c r="I8" s="72"/>
      <c r="J8" s="72"/>
      <c r="K8" s="72"/>
    </row>
    <row r="9" spans="1:11" s="104" customFormat="1" ht="41.4" x14ac:dyDescent="0.3">
      <c r="A9" s="105">
        <v>1</v>
      </c>
      <c r="B9" s="109" t="s">
        <v>201</v>
      </c>
      <c r="C9" s="114" t="s">
        <v>34</v>
      </c>
      <c r="D9" s="18">
        <v>2</v>
      </c>
      <c r="E9" s="18"/>
      <c r="F9" s="18"/>
      <c r="G9" s="18"/>
      <c r="H9" s="18"/>
      <c r="I9" s="18"/>
      <c r="J9" s="18"/>
      <c r="K9" s="18"/>
    </row>
    <row r="10" spans="1:11" s="92" customFormat="1" ht="27.6" x14ac:dyDescent="0.3">
      <c r="A10" s="105">
        <v>2</v>
      </c>
      <c r="B10" s="109" t="s">
        <v>193</v>
      </c>
      <c r="C10" s="115" t="s">
        <v>35</v>
      </c>
      <c r="D10" s="40">
        <v>2450</v>
      </c>
      <c r="E10" s="40"/>
      <c r="F10" s="18"/>
      <c r="G10" s="40"/>
      <c r="H10" s="18"/>
      <c r="I10" s="40"/>
      <c r="J10" s="18"/>
      <c r="K10" s="18"/>
    </row>
    <row r="11" spans="1:11" s="92" customFormat="1" ht="41.4" x14ac:dyDescent="0.3">
      <c r="A11" s="105">
        <v>3</v>
      </c>
      <c r="B11" s="108" t="s">
        <v>202</v>
      </c>
      <c r="C11" s="115" t="s">
        <v>34</v>
      </c>
      <c r="D11" s="40">
        <v>17</v>
      </c>
      <c r="E11" s="40"/>
      <c r="F11" s="18"/>
      <c r="G11" s="40"/>
      <c r="H11" s="18"/>
      <c r="I11" s="40"/>
      <c r="J11" s="18"/>
      <c r="K11" s="18"/>
    </row>
    <row r="12" spans="1:11" s="92" customFormat="1" ht="41.4" x14ac:dyDescent="0.3">
      <c r="A12" s="105">
        <v>4</v>
      </c>
      <c r="B12" s="108" t="s">
        <v>203</v>
      </c>
      <c r="C12" s="115" t="s">
        <v>53</v>
      </c>
      <c r="D12" s="40">
        <v>20</v>
      </c>
      <c r="E12" s="40"/>
      <c r="F12" s="18"/>
      <c r="G12" s="40"/>
      <c r="H12" s="18"/>
      <c r="I12" s="40"/>
      <c r="J12" s="18"/>
      <c r="K12" s="18"/>
    </row>
    <row r="13" spans="1:11" s="92" customFormat="1" x14ac:dyDescent="0.3">
      <c r="A13" s="105">
        <v>5</v>
      </c>
      <c r="B13" s="63" t="s">
        <v>194</v>
      </c>
      <c r="C13" s="115" t="s">
        <v>53</v>
      </c>
      <c r="D13" s="40">
        <v>200</v>
      </c>
      <c r="E13" s="40"/>
      <c r="F13" s="18"/>
      <c r="G13" s="40"/>
      <c r="H13" s="18"/>
      <c r="I13" s="40"/>
      <c r="J13" s="18"/>
      <c r="K13" s="18"/>
    </row>
    <row r="14" spans="1:11" s="92" customFormat="1" x14ac:dyDescent="0.3">
      <c r="A14" s="105">
        <v>6</v>
      </c>
      <c r="B14" s="63" t="s">
        <v>195</v>
      </c>
      <c r="C14" s="115" t="s">
        <v>53</v>
      </c>
      <c r="D14" s="40">
        <v>400</v>
      </c>
      <c r="E14" s="40"/>
      <c r="F14" s="18"/>
      <c r="G14" s="40"/>
      <c r="H14" s="18"/>
      <c r="I14" s="40"/>
      <c r="J14" s="18"/>
      <c r="K14" s="18"/>
    </row>
    <row r="15" spans="1:11" s="92" customFormat="1" ht="27.6" x14ac:dyDescent="0.3">
      <c r="A15" s="105">
        <v>7</v>
      </c>
      <c r="B15" s="108" t="s">
        <v>196</v>
      </c>
      <c r="C15" s="115" t="s">
        <v>53</v>
      </c>
      <c r="D15" s="40">
        <v>37</v>
      </c>
      <c r="E15" s="40"/>
      <c r="F15" s="18"/>
      <c r="G15" s="40"/>
      <c r="H15" s="18"/>
      <c r="I15" s="40"/>
      <c r="J15" s="18"/>
      <c r="K15" s="18"/>
    </row>
    <row r="16" spans="1:11" s="92" customFormat="1" ht="27.6" x14ac:dyDescent="0.3">
      <c r="A16" s="105">
        <v>8</v>
      </c>
      <c r="B16" s="108" t="s">
        <v>197</v>
      </c>
      <c r="C16" s="115" t="s">
        <v>53</v>
      </c>
      <c r="D16" s="40">
        <v>37</v>
      </c>
      <c r="E16" s="40"/>
      <c r="F16" s="18"/>
      <c r="G16" s="40"/>
      <c r="H16" s="18"/>
      <c r="I16" s="40"/>
      <c r="J16" s="18"/>
      <c r="K16" s="18"/>
    </row>
    <row r="17" spans="1:11" s="92" customFormat="1" x14ac:dyDescent="0.3">
      <c r="A17" s="105">
        <v>9</v>
      </c>
      <c r="B17" s="63" t="s">
        <v>198</v>
      </c>
      <c r="C17" s="115" t="s">
        <v>34</v>
      </c>
      <c r="D17" s="40">
        <v>200</v>
      </c>
      <c r="E17" s="40"/>
      <c r="F17" s="18"/>
      <c r="G17" s="40"/>
      <c r="H17" s="18"/>
      <c r="I17" s="40"/>
      <c r="J17" s="18"/>
      <c r="K17" s="18"/>
    </row>
    <row r="18" spans="1:11" s="92" customFormat="1" x14ac:dyDescent="0.3">
      <c r="A18" s="105">
        <v>10</v>
      </c>
      <c r="B18" s="63" t="s">
        <v>199</v>
      </c>
      <c r="C18" s="115" t="s">
        <v>53</v>
      </c>
      <c r="D18" s="40">
        <v>1</v>
      </c>
      <c r="E18" s="40"/>
      <c r="F18" s="18"/>
      <c r="G18" s="40"/>
      <c r="H18" s="18"/>
      <c r="I18" s="40"/>
      <c r="J18" s="18"/>
      <c r="K18" s="18"/>
    </row>
    <row r="19" spans="1:11" s="92" customFormat="1" x14ac:dyDescent="0.3">
      <c r="A19" s="105">
        <v>11</v>
      </c>
      <c r="B19" s="63" t="s">
        <v>200</v>
      </c>
      <c r="C19" s="115" t="s">
        <v>53</v>
      </c>
      <c r="D19" s="40">
        <v>5</v>
      </c>
      <c r="E19" s="40"/>
      <c r="F19" s="18"/>
      <c r="G19" s="40"/>
      <c r="H19" s="18"/>
      <c r="I19" s="40"/>
      <c r="J19" s="18"/>
      <c r="K19" s="18"/>
    </row>
    <row r="20" spans="1:11" s="92" customFormat="1" x14ac:dyDescent="0.3">
      <c r="A20" s="105">
        <v>12</v>
      </c>
      <c r="B20" s="21" t="s">
        <v>97</v>
      </c>
      <c r="C20" s="115" t="s">
        <v>38</v>
      </c>
      <c r="D20" s="40">
        <v>1</v>
      </c>
      <c r="E20" s="40"/>
      <c r="F20" s="18"/>
      <c r="G20" s="40"/>
      <c r="H20" s="18"/>
      <c r="I20" s="40"/>
      <c r="J20" s="18"/>
      <c r="K20" s="18"/>
    </row>
    <row r="21" spans="1:11" s="92" customFormat="1" x14ac:dyDescent="0.3">
      <c r="A21" s="105">
        <v>13</v>
      </c>
      <c r="B21" s="21" t="s">
        <v>204</v>
      </c>
      <c r="C21" s="115" t="s">
        <v>34</v>
      </c>
      <c r="D21" s="40">
        <v>1</v>
      </c>
      <c r="E21" s="40"/>
      <c r="F21" s="18"/>
      <c r="G21" s="40"/>
      <c r="H21" s="18"/>
      <c r="I21" s="40"/>
      <c r="J21" s="18"/>
      <c r="K21" s="18"/>
    </row>
    <row r="22" spans="1:11" s="92" customFormat="1" x14ac:dyDescent="0.3">
      <c r="A22" s="105"/>
      <c r="B22" s="120" t="s">
        <v>205</v>
      </c>
      <c r="C22" s="115"/>
      <c r="D22" s="40"/>
      <c r="E22" s="40"/>
      <c r="F22" s="18"/>
      <c r="G22" s="40"/>
      <c r="H22" s="18"/>
      <c r="I22" s="40"/>
      <c r="J22" s="18"/>
      <c r="K22" s="18"/>
    </row>
    <row r="23" spans="1:11" s="92" customFormat="1" ht="27.6" x14ac:dyDescent="0.3">
      <c r="A23" s="105">
        <v>1</v>
      </c>
      <c r="B23" s="21" t="s">
        <v>211</v>
      </c>
      <c r="C23" s="115" t="s">
        <v>34</v>
      </c>
      <c r="D23" s="40">
        <v>1</v>
      </c>
      <c r="E23" s="40"/>
      <c r="F23" s="18"/>
      <c r="G23" s="40"/>
      <c r="H23" s="18"/>
      <c r="I23" s="40"/>
      <c r="J23" s="18"/>
      <c r="K23" s="18"/>
    </row>
    <row r="24" spans="1:11" s="92" customFormat="1" ht="27.6" x14ac:dyDescent="0.3">
      <c r="A24" s="105">
        <v>2</v>
      </c>
      <c r="B24" s="21" t="s">
        <v>207</v>
      </c>
      <c r="C24" s="115" t="s">
        <v>34</v>
      </c>
      <c r="D24" s="40">
        <v>3</v>
      </c>
      <c r="E24" s="40"/>
      <c r="F24" s="18"/>
      <c r="G24" s="40"/>
      <c r="H24" s="18"/>
      <c r="I24" s="40"/>
      <c r="J24" s="18"/>
      <c r="K24" s="18"/>
    </row>
    <row r="25" spans="1:11" s="92" customFormat="1" ht="27.6" x14ac:dyDescent="0.3">
      <c r="A25" s="105">
        <v>3</v>
      </c>
      <c r="B25" s="21" t="s">
        <v>208</v>
      </c>
      <c r="C25" s="115" t="s">
        <v>34</v>
      </c>
      <c r="D25" s="40">
        <v>3</v>
      </c>
      <c r="E25" s="40"/>
      <c r="F25" s="18"/>
      <c r="G25" s="40"/>
      <c r="H25" s="18"/>
      <c r="I25" s="40"/>
      <c r="J25" s="18"/>
      <c r="K25" s="18"/>
    </row>
    <row r="26" spans="1:11" s="92" customFormat="1" x14ac:dyDescent="0.3">
      <c r="A26" s="105">
        <v>4</v>
      </c>
      <c r="B26" s="21" t="s">
        <v>210</v>
      </c>
      <c r="C26" s="115" t="s">
        <v>34</v>
      </c>
      <c r="D26" s="40">
        <v>26</v>
      </c>
      <c r="E26" s="40"/>
      <c r="F26" s="18"/>
      <c r="G26" s="40"/>
      <c r="H26" s="18"/>
      <c r="I26" s="40"/>
      <c r="J26" s="18"/>
      <c r="K26" s="18"/>
    </row>
    <row r="27" spans="1:11" s="92" customFormat="1" x14ac:dyDescent="0.3">
      <c r="A27" s="105">
        <v>5</v>
      </c>
      <c r="B27" s="21" t="s">
        <v>212</v>
      </c>
      <c r="C27" s="115" t="s">
        <v>35</v>
      </c>
      <c r="D27" s="40">
        <v>160</v>
      </c>
      <c r="E27" s="40"/>
      <c r="F27" s="18"/>
      <c r="G27" s="40"/>
      <c r="H27" s="18"/>
      <c r="I27" s="40"/>
      <c r="J27" s="18"/>
      <c r="K27" s="18"/>
    </row>
    <row r="28" spans="1:11" s="92" customFormat="1" x14ac:dyDescent="0.3">
      <c r="A28" s="105">
        <v>6</v>
      </c>
      <c r="B28" s="21" t="s">
        <v>209</v>
      </c>
      <c r="C28" s="115" t="s">
        <v>34</v>
      </c>
      <c r="D28" s="40">
        <v>4</v>
      </c>
      <c r="E28" s="40"/>
      <c r="F28" s="18"/>
      <c r="G28" s="40"/>
      <c r="H28" s="18"/>
      <c r="I28" s="40"/>
      <c r="J28" s="18"/>
      <c r="K28" s="18"/>
    </row>
    <row r="29" spans="1:11" s="92" customFormat="1" x14ac:dyDescent="0.3">
      <c r="A29" s="105">
        <v>7</v>
      </c>
      <c r="B29" s="21" t="s">
        <v>97</v>
      </c>
      <c r="C29" s="115" t="s">
        <v>38</v>
      </c>
      <c r="D29" s="40">
        <v>1</v>
      </c>
      <c r="E29" s="40"/>
      <c r="F29" s="18"/>
      <c r="G29" s="40"/>
      <c r="H29" s="18"/>
      <c r="I29" s="40"/>
      <c r="J29" s="18"/>
      <c r="K29" s="18"/>
    </row>
    <row r="30" spans="1:11" s="92" customFormat="1" x14ac:dyDescent="0.3">
      <c r="A30" s="105">
        <v>8</v>
      </c>
      <c r="B30" s="21" t="s">
        <v>204</v>
      </c>
      <c r="C30" s="115" t="s">
        <v>34</v>
      </c>
      <c r="D30" s="40">
        <v>1</v>
      </c>
      <c r="E30" s="40"/>
      <c r="F30" s="18"/>
      <c r="G30" s="40"/>
      <c r="H30" s="18"/>
      <c r="I30" s="40"/>
      <c r="J30" s="18"/>
      <c r="K30" s="18"/>
    </row>
    <row r="31" spans="1:11" s="92" customFormat="1" x14ac:dyDescent="0.3">
      <c r="A31" s="101"/>
      <c r="B31" s="101" t="s">
        <v>31</v>
      </c>
      <c r="C31" s="116"/>
      <c r="D31" s="101"/>
      <c r="E31" s="101"/>
      <c r="F31" s="112"/>
      <c r="G31" s="112"/>
      <c r="H31" s="112"/>
      <c r="I31" s="101"/>
      <c r="J31" s="111"/>
      <c r="K31" s="102"/>
    </row>
    <row r="32" spans="1:11" s="92" customFormat="1" x14ac:dyDescent="0.3">
      <c r="A32" s="101"/>
      <c r="B32" s="32" t="s">
        <v>98</v>
      </c>
      <c r="C32" s="117"/>
      <c r="D32" s="31"/>
      <c r="E32" s="14"/>
      <c r="F32" s="14"/>
      <c r="G32" s="31"/>
      <c r="H32" s="31"/>
      <c r="I32" s="31"/>
      <c r="J32" s="14"/>
      <c r="K32" s="34"/>
    </row>
    <row r="33" spans="1:11" s="92" customFormat="1" x14ac:dyDescent="0.3">
      <c r="A33" s="101"/>
      <c r="B33" s="32" t="s">
        <v>31</v>
      </c>
      <c r="C33" s="115"/>
      <c r="D33" s="31"/>
      <c r="E33" s="14"/>
      <c r="F33" s="14"/>
      <c r="G33" s="31"/>
      <c r="H33" s="31"/>
      <c r="I33" s="31"/>
      <c r="J33" s="14"/>
      <c r="K33" s="34"/>
    </row>
    <row r="34" spans="1:11" s="92" customFormat="1" x14ac:dyDescent="0.3">
      <c r="A34" s="101"/>
      <c r="B34" s="32" t="s">
        <v>44</v>
      </c>
      <c r="C34" s="117"/>
      <c r="D34" s="31"/>
      <c r="E34" s="14"/>
      <c r="F34" s="14"/>
      <c r="G34" s="31"/>
      <c r="H34" s="31"/>
      <c r="I34" s="31"/>
      <c r="J34" s="14"/>
      <c r="K34" s="34"/>
    </row>
    <row r="35" spans="1:11" s="92" customFormat="1" x14ac:dyDescent="0.3">
      <c r="A35" s="101"/>
      <c r="B35" s="110" t="s">
        <v>31</v>
      </c>
      <c r="C35" s="115"/>
      <c r="D35" s="31"/>
      <c r="E35" s="14"/>
      <c r="F35" s="14"/>
      <c r="G35" s="31"/>
      <c r="H35" s="31"/>
      <c r="I35" s="31"/>
      <c r="J35" s="14"/>
      <c r="K35" s="34"/>
    </row>
    <row r="36" spans="1:11" s="92" customFormat="1" x14ac:dyDescent="0.3">
      <c r="A36" s="101"/>
      <c r="B36" s="95" t="s">
        <v>48</v>
      </c>
      <c r="C36" s="118"/>
      <c r="D36" s="74"/>
      <c r="E36" s="75"/>
      <c r="F36" s="75"/>
      <c r="G36" s="74"/>
      <c r="H36" s="74"/>
      <c r="I36" s="74"/>
      <c r="J36" s="75"/>
      <c r="K36" s="73"/>
    </row>
    <row r="37" spans="1:11" s="92" customFormat="1" x14ac:dyDescent="0.3">
      <c r="A37" s="101"/>
      <c r="B37" s="32" t="s">
        <v>135</v>
      </c>
      <c r="C37" s="117">
        <v>0.02</v>
      </c>
      <c r="D37" s="74"/>
      <c r="E37" s="75"/>
      <c r="F37" s="75"/>
      <c r="G37" s="74"/>
      <c r="H37" s="74"/>
      <c r="I37" s="74"/>
      <c r="J37" s="75"/>
      <c r="K37" s="73"/>
    </row>
    <row r="38" spans="1:11" s="92" customFormat="1" x14ac:dyDescent="0.3">
      <c r="A38" s="101"/>
      <c r="B38" s="21" t="s">
        <v>31</v>
      </c>
      <c r="C38" s="115"/>
      <c r="D38" s="40"/>
      <c r="E38" s="40"/>
      <c r="F38" s="75"/>
      <c r="G38" s="74"/>
      <c r="H38" s="74"/>
      <c r="I38" s="74"/>
      <c r="J38" s="75"/>
      <c r="K38" s="96"/>
    </row>
    <row r="39" spans="1:11" s="92" customFormat="1" x14ac:dyDescent="0.3">
      <c r="A39" s="101"/>
      <c r="B39" s="97" t="s">
        <v>99</v>
      </c>
      <c r="C39" s="118">
        <v>0.18</v>
      </c>
      <c r="D39" s="75"/>
      <c r="E39" s="75"/>
      <c r="F39" s="75"/>
      <c r="G39" s="75"/>
      <c r="H39" s="75"/>
      <c r="I39" s="75"/>
      <c r="J39" s="75"/>
      <c r="K39" s="73"/>
    </row>
    <row r="40" spans="1:11" s="92" customFormat="1" x14ac:dyDescent="0.3">
      <c r="A40" s="101"/>
      <c r="B40" s="97" t="s">
        <v>31</v>
      </c>
      <c r="C40" s="119"/>
      <c r="D40" s="75"/>
      <c r="E40" s="75"/>
      <c r="F40" s="75"/>
      <c r="G40" s="75"/>
      <c r="H40" s="75"/>
      <c r="I40" s="75"/>
      <c r="J40" s="75"/>
      <c r="K40" s="103"/>
    </row>
  </sheetData>
  <mergeCells count="12">
    <mergeCell ref="I5:J5"/>
    <mergeCell ref="K5:K6"/>
    <mergeCell ref="A1:K2"/>
    <mergeCell ref="A3:K3"/>
    <mergeCell ref="E4:H4"/>
    <mergeCell ref="I4:J4"/>
    <mergeCell ref="A5:A6"/>
    <mergeCell ref="B5:B6"/>
    <mergeCell ref="C5:C6"/>
    <mergeCell ref="D5:D6"/>
    <mergeCell ref="E5:F5"/>
    <mergeCell ref="G5:H5"/>
  </mergeCells>
  <pageMargins left="0.7" right="0.7" top="0.75" bottom="0.75" header="0.3" footer="0.3"/>
  <pageSetup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ამბ.ც.წერეთლის გამზ.</vt:lpstr>
      <vt:lpstr>კრებსითი ხ-ვა</vt:lpstr>
      <vt:lpstr>სართ სამშ</vt:lpstr>
      <vt:lpstr>ელ.სამუშაოები</vt:lpstr>
      <vt:lpstr>წყალ-კანალიზაცია</vt:lpstr>
      <vt:lpstr>გაგრილება-ვენტილაცია</vt:lpstr>
      <vt:lpstr>სუსტი დენები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2020-11-11T09:02:29Z</dcterms:modified>
</cp:coreProperties>
</file>